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D:\Master Files\ความรู้\"/>
    </mc:Choice>
  </mc:AlternateContent>
  <xr:revisionPtr revIDLastSave="0" documentId="13_ncr:1_{329549FE-485A-4CC1-80F5-35D4D70FEA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nefit 62" sheetId="1" r:id="rId1"/>
    <sheet name="Assumption" sheetId="2" r:id="rId2"/>
  </sheets>
  <definedNames>
    <definedName name="_xlnm.Print_Titles" localSheetId="0">'Benefit 62'!$4:$8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1" l="1"/>
  <c r="H184" i="1" s="1"/>
  <c r="G184" i="1"/>
  <c r="M184" i="1" s="1"/>
  <c r="F185" i="1"/>
  <c r="H185" i="1" s="1"/>
  <c r="G185" i="1"/>
  <c r="M185" i="1" s="1"/>
  <c r="F186" i="1"/>
  <c r="J186" i="1" s="1"/>
  <c r="K186" i="1" s="1"/>
  <c r="G186" i="1"/>
  <c r="M186" i="1" s="1"/>
  <c r="F187" i="1"/>
  <c r="H187" i="1" s="1"/>
  <c r="G187" i="1"/>
  <c r="M187" i="1" s="1"/>
  <c r="F188" i="1"/>
  <c r="J188" i="1" s="1"/>
  <c r="K188" i="1" s="1"/>
  <c r="G188" i="1"/>
  <c r="M188" i="1" s="1"/>
  <c r="F189" i="1"/>
  <c r="H189" i="1" s="1"/>
  <c r="G189" i="1"/>
  <c r="M189" i="1" s="1"/>
  <c r="F190" i="1"/>
  <c r="H190" i="1" s="1"/>
  <c r="G190" i="1"/>
  <c r="M190" i="1" s="1"/>
  <c r="F191" i="1"/>
  <c r="H191" i="1" s="1"/>
  <c r="G191" i="1"/>
  <c r="M191" i="1" s="1"/>
  <c r="F192" i="1"/>
  <c r="H192" i="1" s="1"/>
  <c r="G192" i="1"/>
  <c r="M192" i="1" s="1"/>
  <c r="F170" i="1"/>
  <c r="H170" i="1" s="1"/>
  <c r="G170" i="1"/>
  <c r="M170" i="1" s="1"/>
  <c r="F171" i="1"/>
  <c r="H171" i="1" s="1"/>
  <c r="G171" i="1"/>
  <c r="M171" i="1" s="1"/>
  <c r="F172" i="1"/>
  <c r="H172" i="1" s="1"/>
  <c r="G172" i="1"/>
  <c r="M172" i="1" s="1"/>
  <c r="F173" i="1"/>
  <c r="H173" i="1" s="1"/>
  <c r="G173" i="1"/>
  <c r="M173" i="1" s="1"/>
  <c r="F174" i="1"/>
  <c r="H174" i="1" s="1"/>
  <c r="G174" i="1"/>
  <c r="M174" i="1" s="1"/>
  <c r="F175" i="1"/>
  <c r="H175" i="1" s="1"/>
  <c r="G175" i="1"/>
  <c r="M175" i="1" s="1"/>
  <c r="F176" i="1"/>
  <c r="H176" i="1" s="1"/>
  <c r="G176" i="1"/>
  <c r="M176" i="1" s="1"/>
  <c r="F160" i="1"/>
  <c r="J160" i="1" s="1"/>
  <c r="K160" i="1" s="1"/>
  <c r="G160" i="1"/>
  <c r="M160" i="1" s="1"/>
  <c r="F161" i="1"/>
  <c r="H161" i="1" s="1"/>
  <c r="G161" i="1"/>
  <c r="M161" i="1" s="1"/>
  <c r="F162" i="1"/>
  <c r="H162" i="1" s="1"/>
  <c r="G162" i="1"/>
  <c r="M162" i="1" s="1"/>
  <c r="F163" i="1"/>
  <c r="H163" i="1" s="1"/>
  <c r="G163" i="1"/>
  <c r="M163" i="1" s="1"/>
  <c r="F164" i="1"/>
  <c r="H164" i="1" s="1"/>
  <c r="G164" i="1"/>
  <c r="M164" i="1" s="1"/>
  <c r="F165" i="1"/>
  <c r="H165" i="1" s="1"/>
  <c r="G165" i="1"/>
  <c r="M165" i="1" s="1"/>
  <c r="F166" i="1"/>
  <c r="H166" i="1" s="1"/>
  <c r="G166" i="1"/>
  <c r="M166" i="1" s="1"/>
  <c r="F167" i="1"/>
  <c r="H167" i="1" s="1"/>
  <c r="G167" i="1"/>
  <c r="M167" i="1" s="1"/>
  <c r="F168" i="1"/>
  <c r="J168" i="1" s="1"/>
  <c r="K168" i="1" s="1"/>
  <c r="G168" i="1"/>
  <c r="M168" i="1" s="1"/>
  <c r="F169" i="1"/>
  <c r="H169" i="1" s="1"/>
  <c r="G169" i="1"/>
  <c r="M169" i="1" s="1"/>
  <c r="F146" i="1"/>
  <c r="J146" i="1" s="1"/>
  <c r="K146" i="1" s="1"/>
  <c r="G146" i="1"/>
  <c r="M146" i="1" s="1"/>
  <c r="F147" i="1"/>
  <c r="H147" i="1" s="1"/>
  <c r="G147" i="1"/>
  <c r="M147" i="1" s="1"/>
  <c r="F148" i="1"/>
  <c r="H148" i="1" s="1"/>
  <c r="G148" i="1"/>
  <c r="M148" i="1" s="1"/>
  <c r="F149" i="1"/>
  <c r="H149" i="1" s="1"/>
  <c r="G149" i="1"/>
  <c r="M149" i="1" s="1"/>
  <c r="F150" i="1"/>
  <c r="H150" i="1" s="1"/>
  <c r="G150" i="1"/>
  <c r="M150" i="1" s="1"/>
  <c r="F151" i="1"/>
  <c r="H151" i="1" s="1"/>
  <c r="G151" i="1"/>
  <c r="M151" i="1" s="1"/>
  <c r="F152" i="1"/>
  <c r="H152" i="1" s="1"/>
  <c r="G152" i="1"/>
  <c r="M152" i="1" s="1"/>
  <c r="F153" i="1"/>
  <c r="H153" i="1" s="1"/>
  <c r="G153" i="1"/>
  <c r="M153" i="1" s="1"/>
  <c r="F135" i="1"/>
  <c r="H135" i="1" s="1"/>
  <c r="G135" i="1"/>
  <c r="M135" i="1" s="1"/>
  <c r="F136" i="1"/>
  <c r="J136" i="1" s="1"/>
  <c r="K136" i="1" s="1"/>
  <c r="G136" i="1"/>
  <c r="M136" i="1" s="1"/>
  <c r="F137" i="1"/>
  <c r="H137" i="1" s="1"/>
  <c r="G137" i="1"/>
  <c r="M137" i="1" s="1"/>
  <c r="F138" i="1"/>
  <c r="H138" i="1" s="1"/>
  <c r="G138" i="1"/>
  <c r="M138" i="1" s="1"/>
  <c r="F139" i="1"/>
  <c r="H139" i="1" s="1"/>
  <c r="G139" i="1"/>
  <c r="M139" i="1" s="1"/>
  <c r="F140" i="1"/>
  <c r="J140" i="1" s="1"/>
  <c r="K140" i="1" s="1"/>
  <c r="G140" i="1"/>
  <c r="M140" i="1" s="1"/>
  <c r="F141" i="1"/>
  <c r="H141" i="1" s="1"/>
  <c r="G141" i="1"/>
  <c r="M141" i="1" s="1"/>
  <c r="F142" i="1"/>
  <c r="H142" i="1" s="1"/>
  <c r="G142" i="1"/>
  <c r="M142" i="1" s="1"/>
  <c r="F143" i="1"/>
  <c r="H143" i="1" s="1"/>
  <c r="G143" i="1"/>
  <c r="M143" i="1" s="1"/>
  <c r="F144" i="1"/>
  <c r="H144" i="1" s="1"/>
  <c r="G144" i="1"/>
  <c r="M144" i="1" s="1"/>
  <c r="F145" i="1"/>
  <c r="H145" i="1" s="1"/>
  <c r="G145" i="1"/>
  <c r="M145" i="1" s="1"/>
  <c r="F125" i="1"/>
  <c r="H125" i="1" s="1"/>
  <c r="G125" i="1"/>
  <c r="M125" i="1" s="1"/>
  <c r="F126" i="1"/>
  <c r="H126" i="1" s="1"/>
  <c r="G126" i="1"/>
  <c r="M126" i="1" s="1"/>
  <c r="F127" i="1"/>
  <c r="H127" i="1" s="1"/>
  <c r="G127" i="1"/>
  <c r="M127" i="1" s="1"/>
  <c r="F128" i="1"/>
  <c r="H128" i="1" s="1"/>
  <c r="G128" i="1"/>
  <c r="M128" i="1" s="1"/>
  <c r="F129" i="1"/>
  <c r="H129" i="1" s="1"/>
  <c r="G129" i="1"/>
  <c r="M129" i="1" s="1"/>
  <c r="F130" i="1"/>
  <c r="H130" i="1" s="1"/>
  <c r="G130" i="1"/>
  <c r="M130" i="1" s="1"/>
  <c r="F131" i="1"/>
  <c r="H131" i="1" s="1"/>
  <c r="G131" i="1"/>
  <c r="M131" i="1" s="1"/>
  <c r="F132" i="1"/>
  <c r="H132" i="1" s="1"/>
  <c r="G132" i="1"/>
  <c r="M132" i="1" s="1"/>
  <c r="F133" i="1"/>
  <c r="H133" i="1" s="1"/>
  <c r="G133" i="1"/>
  <c r="M133" i="1" s="1"/>
  <c r="F134" i="1"/>
  <c r="H134" i="1" s="1"/>
  <c r="G134" i="1"/>
  <c r="M134" i="1" s="1"/>
  <c r="F113" i="1"/>
  <c r="H113" i="1" s="1"/>
  <c r="G113" i="1"/>
  <c r="M113" i="1" s="1"/>
  <c r="F114" i="1"/>
  <c r="H114" i="1" s="1"/>
  <c r="G114" i="1"/>
  <c r="M114" i="1" s="1"/>
  <c r="F115" i="1"/>
  <c r="H115" i="1" s="1"/>
  <c r="G115" i="1"/>
  <c r="M115" i="1" s="1"/>
  <c r="F116" i="1"/>
  <c r="H116" i="1" s="1"/>
  <c r="G116" i="1"/>
  <c r="M116" i="1" s="1"/>
  <c r="F117" i="1"/>
  <c r="H117" i="1" s="1"/>
  <c r="G117" i="1"/>
  <c r="M117" i="1" s="1"/>
  <c r="F118" i="1"/>
  <c r="J118" i="1" s="1"/>
  <c r="K118" i="1" s="1"/>
  <c r="G118" i="1"/>
  <c r="M118" i="1" s="1"/>
  <c r="F119" i="1"/>
  <c r="H119" i="1" s="1"/>
  <c r="G119" i="1"/>
  <c r="M119" i="1" s="1"/>
  <c r="F120" i="1"/>
  <c r="J120" i="1" s="1"/>
  <c r="K120" i="1" s="1"/>
  <c r="G120" i="1"/>
  <c r="M120" i="1" s="1"/>
  <c r="F121" i="1"/>
  <c r="H121" i="1" s="1"/>
  <c r="G121" i="1"/>
  <c r="M121" i="1" s="1"/>
  <c r="F122" i="1"/>
  <c r="J122" i="1" s="1"/>
  <c r="K122" i="1" s="1"/>
  <c r="G122" i="1"/>
  <c r="M122" i="1" s="1"/>
  <c r="F123" i="1"/>
  <c r="J123" i="1" s="1"/>
  <c r="K123" i="1" s="1"/>
  <c r="G123" i="1"/>
  <c r="M123" i="1" s="1"/>
  <c r="F124" i="1"/>
  <c r="J124" i="1" s="1"/>
  <c r="K124" i="1" s="1"/>
  <c r="G124" i="1"/>
  <c r="M124" i="1" s="1"/>
  <c r="F101" i="1"/>
  <c r="H101" i="1" s="1"/>
  <c r="G101" i="1"/>
  <c r="M101" i="1" s="1"/>
  <c r="F102" i="1"/>
  <c r="H102" i="1" s="1"/>
  <c r="G102" i="1"/>
  <c r="M102" i="1" s="1"/>
  <c r="F103" i="1"/>
  <c r="H103" i="1" s="1"/>
  <c r="G103" i="1"/>
  <c r="M103" i="1" s="1"/>
  <c r="F104" i="1"/>
  <c r="H104" i="1" s="1"/>
  <c r="G104" i="1"/>
  <c r="M104" i="1" s="1"/>
  <c r="F105" i="1"/>
  <c r="J105" i="1" s="1"/>
  <c r="K105" i="1" s="1"/>
  <c r="G105" i="1"/>
  <c r="M105" i="1" s="1"/>
  <c r="F106" i="1"/>
  <c r="H106" i="1" s="1"/>
  <c r="G106" i="1"/>
  <c r="M106" i="1" s="1"/>
  <c r="F107" i="1"/>
  <c r="H107" i="1" s="1"/>
  <c r="G107" i="1"/>
  <c r="M107" i="1" s="1"/>
  <c r="F108" i="1"/>
  <c r="H108" i="1" s="1"/>
  <c r="G108" i="1"/>
  <c r="M108" i="1" s="1"/>
  <c r="F109" i="1"/>
  <c r="J109" i="1" s="1"/>
  <c r="K109" i="1" s="1"/>
  <c r="G109" i="1"/>
  <c r="M109" i="1" s="1"/>
  <c r="F110" i="1"/>
  <c r="H110" i="1" s="1"/>
  <c r="G110" i="1"/>
  <c r="M110" i="1" s="1"/>
  <c r="F111" i="1"/>
  <c r="H111" i="1" s="1"/>
  <c r="G111" i="1"/>
  <c r="M111" i="1" s="1"/>
  <c r="F112" i="1"/>
  <c r="H112" i="1" s="1"/>
  <c r="G112" i="1"/>
  <c r="M112" i="1" s="1"/>
  <c r="F91" i="1"/>
  <c r="H91" i="1" s="1"/>
  <c r="G91" i="1"/>
  <c r="M91" i="1" s="1"/>
  <c r="F92" i="1"/>
  <c r="H92" i="1" s="1"/>
  <c r="G92" i="1"/>
  <c r="M92" i="1" s="1"/>
  <c r="F93" i="1"/>
  <c r="H93" i="1" s="1"/>
  <c r="G93" i="1"/>
  <c r="M93" i="1" s="1"/>
  <c r="F94" i="1"/>
  <c r="H94" i="1" s="1"/>
  <c r="G94" i="1"/>
  <c r="M94" i="1" s="1"/>
  <c r="F95" i="1"/>
  <c r="J95" i="1" s="1"/>
  <c r="K95" i="1" s="1"/>
  <c r="G95" i="1"/>
  <c r="M95" i="1" s="1"/>
  <c r="F96" i="1"/>
  <c r="H96" i="1" s="1"/>
  <c r="G96" i="1"/>
  <c r="M96" i="1" s="1"/>
  <c r="F97" i="1"/>
  <c r="J97" i="1" s="1"/>
  <c r="K97" i="1" s="1"/>
  <c r="G97" i="1"/>
  <c r="M97" i="1" s="1"/>
  <c r="F98" i="1"/>
  <c r="H98" i="1" s="1"/>
  <c r="G98" i="1"/>
  <c r="M98" i="1" s="1"/>
  <c r="F99" i="1"/>
  <c r="J99" i="1" s="1"/>
  <c r="K99" i="1" s="1"/>
  <c r="G99" i="1"/>
  <c r="M99" i="1" s="1"/>
  <c r="F100" i="1"/>
  <c r="J100" i="1" s="1"/>
  <c r="K100" i="1" s="1"/>
  <c r="G100" i="1"/>
  <c r="M100" i="1" s="1"/>
  <c r="F80" i="1"/>
  <c r="H80" i="1" s="1"/>
  <c r="G80" i="1"/>
  <c r="M80" i="1" s="1"/>
  <c r="F81" i="1"/>
  <c r="H81" i="1" s="1"/>
  <c r="G81" i="1"/>
  <c r="M81" i="1" s="1"/>
  <c r="F82" i="1"/>
  <c r="H82" i="1" s="1"/>
  <c r="G82" i="1"/>
  <c r="M82" i="1" s="1"/>
  <c r="F83" i="1"/>
  <c r="J83" i="1" s="1"/>
  <c r="K83" i="1" s="1"/>
  <c r="G83" i="1"/>
  <c r="M83" i="1" s="1"/>
  <c r="F84" i="1"/>
  <c r="H84" i="1" s="1"/>
  <c r="G84" i="1"/>
  <c r="M84" i="1" s="1"/>
  <c r="F85" i="1"/>
  <c r="H85" i="1" s="1"/>
  <c r="G85" i="1"/>
  <c r="M85" i="1" s="1"/>
  <c r="F86" i="1"/>
  <c r="H86" i="1" s="1"/>
  <c r="G86" i="1"/>
  <c r="M86" i="1" s="1"/>
  <c r="F87" i="1"/>
  <c r="H87" i="1" s="1"/>
  <c r="G87" i="1"/>
  <c r="M87" i="1" s="1"/>
  <c r="F88" i="1"/>
  <c r="J88" i="1" s="1"/>
  <c r="K88" i="1" s="1"/>
  <c r="G88" i="1"/>
  <c r="M88" i="1" s="1"/>
  <c r="F89" i="1"/>
  <c r="H89" i="1" s="1"/>
  <c r="G89" i="1"/>
  <c r="M89" i="1" s="1"/>
  <c r="F90" i="1"/>
  <c r="H90" i="1" s="1"/>
  <c r="G90" i="1"/>
  <c r="M90" i="1" s="1"/>
  <c r="F69" i="1"/>
  <c r="H69" i="1" s="1"/>
  <c r="G69" i="1"/>
  <c r="M69" i="1" s="1"/>
  <c r="F70" i="1"/>
  <c r="H70" i="1" s="1"/>
  <c r="G70" i="1"/>
  <c r="M70" i="1" s="1"/>
  <c r="F71" i="1"/>
  <c r="J71" i="1" s="1"/>
  <c r="K71" i="1" s="1"/>
  <c r="G71" i="1"/>
  <c r="M71" i="1" s="1"/>
  <c r="F72" i="1"/>
  <c r="H72" i="1" s="1"/>
  <c r="G72" i="1"/>
  <c r="M72" i="1" s="1"/>
  <c r="F73" i="1"/>
  <c r="H73" i="1" s="1"/>
  <c r="G73" i="1"/>
  <c r="M73" i="1" s="1"/>
  <c r="F74" i="1"/>
  <c r="H74" i="1" s="1"/>
  <c r="G74" i="1"/>
  <c r="M74" i="1" s="1"/>
  <c r="F75" i="1"/>
  <c r="H75" i="1" s="1"/>
  <c r="G75" i="1"/>
  <c r="M75" i="1" s="1"/>
  <c r="F76" i="1"/>
  <c r="H76" i="1" s="1"/>
  <c r="G76" i="1"/>
  <c r="M76" i="1" s="1"/>
  <c r="F77" i="1"/>
  <c r="H77" i="1" s="1"/>
  <c r="G77" i="1"/>
  <c r="M77" i="1" s="1"/>
  <c r="F78" i="1"/>
  <c r="H78" i="1" s="1"/>
  <c r="G78" i="1"/>
  <c r="M78" i="1" s="1"/>
  <c r="F79" i="1"/>
  <c r="H79" i="1" s="1"/>
  <c r="G79" i="1"/>
  <c r="M79" i="1" s="1"/>
  <c r="F59" i="1"/>
  <c r="H59" i="1" s="1"/>
  <c r="G59" i="1"/>
  <c r="M59" i="1" s="1"/>
  <c r="F60" i="1"/>
  <c r="H60" i="1" s="1"/>
  <c r="G60" i="1"/>
  <c r="M60" i="1" s="1"/>
  <c r="F61" i="1"/>
  <c r="H61" i="1" s="1"/>
  <c r="G61" i="1"/>
  <c r="M61" i="1" s="1"/>
  <c r="F62" i="1"/>
  <c r="H62" i="1" s="1"/>
  <c r="G62" i="1"/>
  <c r="M62" i="1" s="1"/>
  <c r="F63" i="1"/>
  <c r="H63" i="1" s="1"/>
  <c r="G63" i="1"/>
  <c r="M63" i="1" s="1"/>
  <c r="F64" i="1"/>
  <c r="H64" i="1" s="1"/>
  <c r="G64" i="1"/>
  <c r="M64" i="1" s="1"/>
  <c r="F65" i="1"/>
  <c r="H65" i="1" s="1"/>
  <c r="G65" i="1"/>
  <c r="M65" i="1" s="1"/>
  <c r="F66" i="1"/>
  <c r="H66" i="1" s="1"/>
  <c r="G66" i="1"/>
  <c r="M66" i="1" s="1"/>
  <c r="F67" i="1"/>
  <c r="H67" i="1" s="1"/>
  <c r="G67" i="1"/>
  <c r="M67" i="1" s="1"/>
  <c r="F68" i="1"/>
  <c r="H68" i="1" s="1"/>
  <c r="G68" i="1"/>
  <c r="M68" i="1" s="1"/>
  <c r="F48" i="1"/>
  <c r="H48" i="1" s="1"/>
  <c r="G48" i="1"/>
  <c r="M48" i="1" s="1"/>
  <c r="F49" i="1"/>
  <c r="H49" i="1" s="1"/>
  <c r="G49" i="1"/>
  <c r="M49" i="1" s="1"/>
  <c r="F50" i="1"/>
  <c r="H50" i="1" s="1"/>
  <c r="G50" i="1"/>
  <c r="M50" i="1" s="1"/>
  <c r="F51" i="1"/>
  <c r="J51" i="1" s="1"/>
  <c r="K51" i="1" s="1"/>
  <c r="G51" i="1"/>
  <c r="M51" i="1" s="1"/>
  <c r="F52" i="1"/>
  <c r="H52" i="1" s="1"/>
  <c r="G52" i="1"/>
  <c r="M52" i="1" s="1"/>
  <c r="F53" i="1"/>
  <c r="J53" i="1" s="1"/>
  <c r="K53" i="1" s="1"/>
  <c r="G53" i="1"/>
  <c r="M53" i="1" s="1"/>
  <c r="F54" i="1"/>
  <c r="H54" i="1" s="1"/>
  <c r="G54" i="1"/>
  <c r="M54" i="1" s="1"/>
  <c r="F55" i="1"/>
  <c r="H55" i="1" s="1"/>
  <c r="G55" i="1"/>
  <c r="M55" i="1" s="1"/>
  <c r="F56" i="1"/>
  <c r="H56" i="1" s="1"/>
  <c r="G56" i="1"/>
  <c r="M56" i="1" s="1"/>
  <c r="F57" i="1"/>
  <c r="H57" i="1" s="1"/>
  <c r="G57" i="1"/>
  <c r="M57" i="1" s="1"/>
  <c r="F58" i="1"/>
  <c r="H58" i="1" s="1"/>
  <c r="G58" i="1"/>
  <c r="M58" i="1" s="1"/>
  <c r="F38" i="1"/>
  <c r="H38" i="1" s="1"/>
  <c r="G38" i="1"/>
  <c r="M38" i="1" s="1"/>
  <c r="F39" i="1"/>
  <c r="J39" i="1" s="1"/>
  <c r="K39" i="1" s="1"/>
  <c r="G39" i="1"/>
  <c r="M39" i="1" s="1"/>
  <c r="F40" i="1"/>
  <c r="H40" i="1" s="1"/>
  <c r="G40" i="1"/>
  <c r="M40" i="1" s="1"/>
  <c r="F41" i="1"/>
  <c r="H41" i="1" s="1"/>
  <c r="G41" i="1"/>
  <c r="M41" i="1" s="1"/>
  <c r="F42" i="1"/>
  <c r="H42" i="1" s="1"/>
  <c r="G42" i="1"/>
  <c r="M42" i="1" s="1"/>
  <c r="F43" i="1"/>
  <c r="H43" i="1" s="1"/>
  <c r="G43" i="1"/>
  <c r="M43" i="1" s="1"/>
  <c r="F44" i="1"/>
  <c r="H44" i="1" s="1"/>
  <c r="G44" i="1"/>
  <c r="M44" i="1" s="1"/>
  <c r="F45" i="1"/>
  <c r="J45" i="1" s="1"/>
  <c r="K45" i="1" s="1"/>
  <c r="G45" i="1"/>
  <c r="M45" i="1" s="1"/>
  <c r="F46" i="1"/>
  <c r="H46" i="1" s="1"/>
  <c r="G46" i="1"/>
  <c r="M46" i="1" s="1"/>
  <c r="F47" i="1"/>
  <c r="J47" i="1" s="1"/>
  <c r="K47" i="1" s="1"/>
  <c r="G47" i="1"/>
  <c r="M47" i="1" s="1"/>
  <c r="F27" i="1"/>
  <c r="H27" i="1" s="1"/>
  <c r="G27" i="1"/>
  <c r="M27" i="1" s="1"/>
  <c r="F28" i="1"/>
  <c r="H28" i="1" s="1"/>
  <c r="G28" i="1"/>
  <c r="M28" i="1" s="1"/>
  <c r="F29" i="1"/>
  <c r="H29" i="1" s="1"/>
  <c r="G29" i="1"/>
  <c r="M29" i="1" s="1"/>
  <c r="F30" i="1"/>
  <c r="H30" i="1" s="1"/>
  <c r="G30" i="1"/>
  <c r="M30" i="1" s="1"/>
  <c r="F31" i="1"/>
  <c r="H31" i="1" s="1"/>
  <c r="G31" i="1"/>
  <c r="M31" i="1" s="1"/>
  <c r="F32" i="1"/>
  <c r="J32" i="1" s="1"/>
  <c r="K32" i="1" s="1"/>
  <c r="G32" i="1"/>
  <c r="M32" i="1" s="1"/>
  <c r="F33" i="1"/>
  <c r="H33" i="1" s="1"/>
  <c r="G33" i="1"/>
  <c r="M33" i="1" s="1"/>
  <c r="F34" i="1"/>
  <c r="J34" i="1" s="1"/>
  <c r="K34" i="1" s="1"/>
  <c r="G34" i="1"/>
  <c r="M34" i="1" s="1"/>
  <c r="F35" i="1"/>
  <c r="H35" i="1" s="1"/>
  <c r="G35" i="1"/>
  <c r="M35" i="1" s="1"/>
  <c r="F36" i="1"/>
  <c r="J36" i="1" s="1"/>
  <c r="K36" i="1" s="1"/>
  <c r="G36" i="1"/>
  <c r="M36" i="1" s="1"/>
  <c r="F37" i="1"/>
  <c r="J37" i="1" s="1"/>
  <c r="K37" i="1" s="1"/>
  <c r="G37" i="1"/>
  <c r="M37" i="1" s="1"/>
  <c r="J164" i="1" l="1"/>
  <c r="K164" i="1" s="1"/>
  <c r="J65" i="1"/>
  <c r="K65" i="1" s="1"/>
  <c r="J133" i="1"/>
  <c r="K133" i="1" s="1"/>
  <c r="H160" i="1"/>
  <c r="I160" i="1" s="1"/>
  <c r="J107" i="1"/>
  <c r="K107" i="1" s="1"/>
  <c r="I65" i="1"/>
  <c r="J92" i="1"/>
  <c r="K92" i="1" s="1"/>
  <c r="H118" i="1"/>
  <c r="J79" i="1"/>
  <c r="K79" i="1" s="1"/>
  <c r="H32" i="1"/>
  <c r="I32" i="1" s="1"/>
  <c r="H53" i="1"/>
  <c r="J175" i="1"/>
  <c r="K175" i="1" s="1"/>
  <c r="J150" i="1"/>
  <c r="K150" i="1" s="1"/>
  <c r="H45" i="1"/>
  <c r="J42" i="1"/>
  <c r="K42" i="1" s="1"/>
  <c r="J63" i="1"/>
  <c r="K63" i="1" s="1"/>
  <c r="J75" i="1"/>
  <c r="K75" i="1" s="1"/>
  <c r="J96" i="1"/>
  <c r="K96" i="1" s="1"/>
  <c r="J138" i="1"/>
  <c r="K138" i="1" s="1"/>
  <c r="J148" i="1"/>
  <c r="K148" i="1" s="1"/>
  <c r="I164" i="1"/>
  <c r="J67" i="1"/>
  <c r="K67" i="1" s="1"/>
  <c r="H168" i="1"/>
  <c r="H34" i="1"/>
  <c r="I34" i="1" s="1"/>
  <c r="J30" i="1"/>
  <c r="K30" i="1" s="1"/>
  <c r="J27" i="1"/>
  <c r="K27" i="1" s="1"/>
  <c r="J40" i="1"/>
  <c r="K40" i="1" s="1"/>
  <c r="J52" i="1"/>
  <c r="K52" i="1" s="1"/>
  <c r="H51" i="1"/>
  <c r="I51" i="1" s="1"/>
  <c r="H71" i="1"/>
  <c r="I71" i="1" s="1"/>
  <c r="H83" i="1"/>
  <c r="I83" i="1" s="1"/>
  <c r="J82" i="1"/>
  <c r="K82" i="1" s="1"/>
  <c r="I92" i="1"/>
  <c r="H109" i="1"/>
  <c r="I109" i="1" s="1"/>
  <c r="H105" i="1"/>
  <c r="I105" i="1" s="1"/>
  <c r="J141" i="1"/>
  <c r="K141" i="1" s="1"/>
  <c r="H136" i="1"/>
  <c r="H146" i="1"/>
  <c r="H47" i="1"/>
  <c r="I47" i="1" s="1"/>
  <c r="H39" i="1"/>
  <c r="J57" i="1"/>
  <c r="K57" i="1" s="1"/>
  <c r="J61" i="1"/>
  <c r="K61" i="1" s="1"/>
  <c r="J77" i="1"/>
  <c r="K77" i="1" s="1"/>
  <c r="J85" i="1"/>
  <c r="K85" i="1" s="1"/>
  <c r="J81" i="1"/>
  <c r="K81" i="1" s="1"/>
  <c r="J80" i="1"/>
  <c r="K80" i="1" s="1"/>
  <c r="J93" i="1"/>
  <c r="K93" i="1" s="1"/>
  <c r="J121" i="1"/>
  <c r="K121" i="1" s="1"/>
  <c r="J113" i="1"/>
  <c r="K113" i="1" s="1"/>
  <c r="J143" i="1"/>
  <c r="K143" i="1" s="1"/>
  <c r="H140" i="1"/>
  <c r="J139" i="1"/>
  <c r="K139" i="1" s="1"/>
  <c r="J172" i="1"/>
  <c r="K172" i="1" s="1"/>
  <c r="J171" i="1"/>
  <c r="K171" i="1" s="1"/>
  <c r="J102" i="1"/>
  <c r="K102" i="1" s="1"/>
  <c r="J31" i="1"/>
  <c r="K31" i="1" s="1"/>
  <c r="J173" i="1"/>
  <c r="K173" i="1" s="1"/>
  <c r="J60" i="1"/>
  <c r="K60" i="1" s="1"/>
  <c r="J185" i="1"/>
  <c r="K185" i="1" s="1"/>
  <c r="J49" i="1"/>
  <c r="K49" i="1" s="1"/>
  <c r="J103" i="1"/>
  <c r="K103" i="1" s="1"/>
  <c r="J48" i="1"/>
  <c r="K48" i="1" s="1"/>
  <c r="J58" i="1"/>
  <c r="K58" i="1" s="1"/>
  <c r="H100" i="1"/>
  <c r="J145" i="1"/>
  <c r="K145" i="1" s="1"/>
  <c r="J174" i="1"/>
  <c r="K174" i="1" s="1"/>
  <c r="I150" i="1"/>
  <c r="J111" i="1"/>
  <c r="K111" i="1" s="1"/>
  <c r="J28" i="1"/>
  <c r="K28" i="1" s="1"/>
  <c r="J38" i="1"/>
  <c r="K38" i="1" s="1"/>
  <c r="J94" i="1"/>
  <c r="K94" i="1" s="1"/>
  <c r="J162" i="1"/>
  <c r="K162" i="1" s="1"/>
  <c r="J84" i="1"/>
  <c r="K84" i="1" s="1"/>
  <c r="I93" i="1"/>
  <c r="J142" i="1"/>
  <c r="K142" i="1" s="1"/>
  <c r="J176" i="1"/>
  <c r="K176" i="1" s="1"/>
  <c r="J33" i="1"/>
  <c r="K33" i="1" s="1"/>
  <c r="J86" i="1"/>
  <c r="K86" i="1" s="1"/>
  <c r="J91" i="1"/>
  <c r="K91" i="1" s="1"/>
  <c r="J73" i="1"/>
  <c r="K73" i="1" s="1"/>
  <c r="J44" i="1"/>
  <c r="K44" i="1" s="1"/>
  <c r="J43" i="1"/>
  <c r="K43" i="1" s="1"/>
  <c r="I140" i="1"/>
  <c r="I27" i="1"/>
  <c r="J54" i="1"/>
  <c r="K54" i="1" s="1"/>
  <c r="J115" i="1"/>
  <c r="K115" i="1" s="1"/>
  <c r="J191" i="1"/>
  <c r="K191" i="1" s="1"/>
  <c r="J114" i="1"/>
  <c r="K114" i="1" s="1"/>
  <c r="I42" i="1"/>
  <c r="J59" i="1"/>
  <c r="K59" i="1" s="1"/>
  <c r="J55" i="1"/>
  <c r="K55" i="1" s="1"/>
  <c r="I133" i="1"/>
  <c r="H36" i="1"/>
  <c r="I36" i="1" s="1"/>
  <c r="J35" i="1"/>
  <c r="K35" i="1" s="1"/>
  <c r="J98" i="1"/>
  <c r="K98" i="1" s="1"/>
  <c r="J166" i="1"/>
  <c r="K166" i="1" s="1"/>
  <c r="J189" i="1"/>
  <c r="K189" i="1" s="1"/>
  <c r="I168" i="1"/>
  <c r="J170" i="1"/>
  <c r="K170" i="1" s="1"/>
  <c r="J89" i="1"/>
  <c r="K89" i="1" s="1"/>
  <c r="J152" i="1"/>
  <c r="K152" i="1" s="1"/>
  <c r="J56" i="1"/>
  <c r="K56" i="1" s="1"/>
  <c r="J101" i="1"/>
  <c r="K101" i="1" s="1"/>
  <c r="I138" i="1"/>
  <c r="J125" i="1"/>
  <c r="K125" i="1" s="1"/>
  <c r="J137" i="1"/>
  <c r="K137" i="1" s="1"/>
  <c r="J29" i="1"/>
  <c r="K29" i="1" s="1"/>
  <c r="J131" i="1"/>
  <c r="K131" i="1" s="1"/>
  <c r="J50" i="1"/>
  <c r="K50" i="1" s="1"/>
  <c r="J46" i="1"/>
  <c r="K46" i="1" s="1"/>
  <c r="J116" i="1"/>
  <c r="K116" i="1" s="1"/>
  <c r="J69" i="1"/>
  <c r="K69" i="1" s="1"/>
  <c r="J87" i="1"/>
  <c r="K87" i="1" s="1"/>
  <c r="J144" i="1"/>
  <c r="K144" i="1" s="1"/>
  <c r="H122" i="1"/>
  <c r="I122" i="1" s="1"/>
  <c r="J135" i="1"/>
  <c r="K135" i="1" s="1"/>
  <c r="I53" i="1"/>
  <c r="J127" i="1"/>
  <c r="K127" i="1" s="1"/>
  <c r="J129" i="1"/>
  <c r="K129" i="1" s="1"/>
  <c r="J187" i="1"/>
  <c r="K187" i="1" s="1"/>
  <c r="H124" i="1"/>
  <c r="I124" i="1" s="1"/>
  <c r="J41" i="1"/>
  <c r="K41" i="1" s="1"/>
  <c r="J192" i="1"/>
  <c r="K192" i="1" s="1"/>
  <c r="J190" i="1"/>
  <c r="K190" i="1" s="1"/>
  <c r="J184" i="1"/>
  <c r="K184" i="1" s="1"/>
  <c r="H188" i="1"/>
  <c r="I188" i="1" s="1"/>
  <c r="H186" i="1"/>
  <c r="I186" i="1" s="1"/>
  <c r="J169" i="1"/>
  <c r="K169" i="1" s="1"/>
  <c r="J167" i="1"/>
  <c r="K167" i="1" s="1"/>
  <c r="J161" i="1"/>
  <c r="K161" i="1" s="1"/>
  <c r="J165" i="1"/>
  <c r="K165" i="1" s="1"/>
  <c r="J163" i="1"/>
  <c r="K163" i="1" s="1"/>
  <c r="J153" i="1"/>
  <c r="K153" i="1" s="1"/>
  <c r="J151" i="1"/>
  <c r="K151" i="1" s="1"/>
  <c r="J149" i="1"/>
  <c r="K149" i="1" s="1"/>
  <c r="J147" i="1"/>
  <c r="K147" i="1" s="1"/>
  <c r="J134" i="1"/>
  <c r="K134" i="1" s="1"/>
  <c r="J128" i="1"/>
  <c r="K128" i="1" s="1"/>
  <c r="J126" i="1"/>
  <c r="K126" i="1" s="1"/>
  <c r="J132" i="1"/>
  <c r="K132" i="1" s="1"/>
  <c r="J130" i="1"/>
  <c r="K130" i="1" s="1"/>
  <c r="H120" i="1"/>
  <c r="I120" i="1" s="1"/>
  <c r="J119" i="1"/>
  <c r="K119" i="1" s="1"/>
  <c r="J117" i="1"/>
  <c r="K117" i="1" s="1"/>
  <c r="H123" i="1"/>
  <c r="I123" i="1" s="1"/>
  <c r="J108" i="1"/>
  <c r="K108" i="1" s="1"/>
  <c r="J104" i="1"/>
  <c r="K104" i="1" s="1"/>
  <c r="J112" i="1"/>
  <c r="K112" i="1" s="1"/>
  <c r="J110" i="1"/>
  <c r="K110" i="1" s="1"/>
  <c r="J106" i="1"/>
  <c r="K106" i="1" s="1"/>
  <c r="I100" i="1"/>
  <c r="H99" i="1"/>
  <c r="I99" i="1" s="1"/>
  <c r="H97" i="1"/>
  <c r="I97" i="1" s="1"/>
  <c r="H95" i="1"/>
  <c r="I95" i="1" s="1"/>
  <c r="J90" i="1"/>
  <c r="K90" i="1" s="1"/>
  <c r="H88" i="1"/>
  <c r="I88" i="1" s="1"/>
  <c r="J78" i="1"/>
  <c r="K78" i="1" s="1"/>
  <c r="J74" i="1"/>
  <c r="K74" i="1" s="1"/>
  <c r="J76" i="1"/>
  <c r="K76" i="1" s="1"/>
  <c r="J72" i="1"/>
  <c r="K72" i="1" s="1"/>
  <c r="J70" i="1"/>
  <c r="K70" i="1" s="1"/>
  <c r="J68" i="1"/>
  <c r="K68" i="1" s="1"/>
  <c r="J64" i="1"/>
  <c r="K64" i="1" s="1"/>
  <c r="J66" i="1"/>
  <c r="K66" i="1" s="1"/>
  <c r="J62" i="1"/>
  <c r="K62" i="1" s="1"/>
  <c r="H37" i="1"/>
  <c r="I37" i="1" s="1"/>
  <c r="G9" i="1"/>
  <c r="I176" i="1" l="1"/>
  <c r="I118" i="1"/>
  <c r="I146" i="1"/>
  <c r="I115" i="1"/>
  <c r="I136" i="1"/>
  <c r="I39" i="1"/>
  <c r="I139" i="1"/>
  <c r="I96" i="1"/>
  <c r="I67" i="1"/>
  <c r="I45" i="1"/>
  <c r="I38" i="1"/>
  <c r="I79" i="1"/>
  <c r="I185" i="1"/>
  <c r="I75" i="1"/>
  <c r="I107" i="1"/>
  <c r="I35" i="1"/>
  <c r="I175" i="1"/>
  <c r="I163" i="1"/>
  <c r="I58" i="1"/>
  <c r="I190" i="1"/>
  <c r="I152" i="1"/>
  <c r="I113" i="1"/>
  <c r="I60" i="1"/>
  <c r="I121" i="1"/>
  <c r="I148" i="1"/>
  <c r="I57" i="1"/>
  <c r="I63" i="1"/>
  <c r="I189" i="1"/>
  <c r="I82" i="1"/>
  <c r="I29" i="1"/>
  <c r="I56" i="1"/>
  <c r="I80" i="1"/>
  <c r="I40" i="1"/>
  <c r="I125" i="1"/>
  <c r="I52" i="1"/>
  <c r="I172" i="1"/>
  <c r="I141" i="1"/>
  <c r="I85" i="1"/>
  <c r="I61" i="1"/>
  <c r="I81" i="1"/>
  <c r="I55" i="1"/>
  <c r="I48" i="1"/>
  <c r="I143" i="1"/>
  <c r="I171" i="1"/>
  <c r="I77" i="1"/>
  <c r="I30" i="1"/>
  <c r="I102" i="1"/>
  <c r="I31" i="1"/>
  <c r="I173" i="1"/>
  <c r="I184" i="1"/>
  <c r="I64" i="1"/>
  <c r="I49" i="1"/>
  <c r="I103" i="1"/>
  <c r="I174" i="1"/>
  <c r="I145" i="1"/>
  <c r="I84" i="1"/>
  <c r="I111" i="1"/>
  <c r="I94" i="1"/>
  <c r="I28" i="1"/>
  <c r="I162" i="1"/>
  <c r="I33" i="1"/>
  <c r="I86" i="1"/>
  <c r="I91" i="1"/>
  <c r="I142" i="1"/>
  <c r="I54" i="1"/>
  <c r="I73" i="1"/>
  <c r="I44" i="1"/>
  <c r="I43" i="1"/>
  <c r="I191" i="1"/>
  <c r="I114" i="1"/>
  <c r="I170" i="1"/>
  <c r="I98" i="1"/>
  <c r="I166" i="1"/>
  <c r="I59" i="1"/>
  <c r="I89" i="1"/>
  <c r="I101" i="1"/>
  <c r="I130" i="1"/>
  <c r="I137" i="1"/>
  <c r="I78" i="1"/>
  <c r="I50" i="1"/>
  <c r="I131" i="1"/>
  <c r="I46" i="1"/>
  <c r="I116" i="1"/>
  <c r="I144" i="1"/>
  <c r="I69" i="1"/>
  <c r="I135" i="1"/>
  <c r="I87" i="1"/>
  <c r="I187" i="1"/>
  <c r="I127" i="1"/>
  <c r="I129" i="1"/>
  <c r="I72" i="1"/>
  <c r="I41" i="1"/>
  <c r="I192" i="1"/>
  <c r="I161" i="1"/>
  <c r="I167" i="1"/>
  <c r="I165" i="1"/>
  <c r="I169" i="1"/>
  <c r="I149" i="1"/>
  <c r="I151" i="1"/>
  <c r="I147" i="1"/>
  <c r="I153" i="1"/>
  <c r="I132" i="1"/>
  <c r="I126" i="1"/>
  <c r="I134" i="1"/>
  <c r="I128" i="1"/>
  <c r="I119" i="1"/>
  <c r="I117" i="1"/>
  <c r="I104" i="1"/>
  <c r="I106" i="1"/>
  <c r="I108" i="1"/>
  <c r="I112" i="1"/>
  <c r="I110" i="1"/>
  <c r="I90" i="1"/>
  <c r="I74" i="1"/>
  <c r="I76" i="1"/>
  <c r="I70" i="1"/>
  <c r="I66" i="1"/>
  <c r="I68" i="1"/>
  <c r="I6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54" i="1"/>
  <c r="F155" i="1"/>
  <c r="F156" i="1"/>
  <c r="F157" i="1"/>
  <c r="F158" i="1"/>
  <c r="F159" i="1"/>
  <c r="F177" i="1"/>
  <c r="F178" i="1"/>
  <c r="F179" i="1"/>
  <c r="F180" i="1"/>
  <c r="F181" i="1"/>
  <c r="F182" i="1"/>
  <c r="F183" i="1"/>
  <c r="F193" i="1"/>
  <c r="F194" i="1"/>
  <c r="F195" i="1"/>
  <c r="F9" i="1"/>
  <c r="J154" i="1" l="1"/>
  <c r="H154" i="1"/>
  <c r="J20" i="1"/>
  <c r="H20" i="1"/>
  <c r="J16" i="1"/>
  <c r="H16" i="1"/>
  <c r="H12" i="1"/>
  <c r="J12" i="1"/>
  <c r="H193" i="1"/>
  <c r="J193" i="1"/>
  <c r="J180" i="1"/>
  <c r="H180" i="1"/>
  <c r="J157" i="1"/>
  <c r="H157" i="1"/>
  <c r="J23" i="1"/>
  <c r="H23" i="1"/>
  <c r="J19" i="1"/>
  <c r="H19" i="1"/>
  <c r="J15" i="1"/>
  <c r="H15" i="1"/>
  <c r="J11" i="1"/>
  <c r="H11" i="1"/>
  <c r="J158" i="1"/>
  <c r="H158" i="1"/>
  <c r="H183" i="1"/>
  <c r="J183" i="1"/>
  <c r="H156" i="1"/>
  <c r="J156" i="1"/>
  <c r="H26" i="1"/>
  <c r="J26" i="1"/>
  <c r="H22" i="1"/>
  <c r="J22" i="1"/>
  <c r="H18" i="1"/>
  <c r="J18" i="1"/>
  <c r="J10" i="1"/>
  <c r="H10" i="1"/>
  <c r="J194" i="1"/>
  <c r="H194" i="1"/>
  <c r="J177" i="1"/>
  <c r="H177" i="1"/>
  <c r="J24" i="1"/>
  <c r="H24" i="1"/>
  <c r="J9" i="1"/>
  <c r="H9" i="1"/>
  <c r="H179" i="1"/>
  <c r="J179" i="1"/>
  <c r="J195" i="1"/>
  <c r="H195" i="1"/>
  <c r="J182" i="1"/>
  <c r="H182" i="1"/>
  <c r="H178" i="1"/>
  <c r="J178" i="1"/>
  <c r="H159" i="1"/>
  <c r="J159" i="1"/>
  <c r="H155" i="1"/>
  <c r="J155" i="1"/>
  <c r="H25" i="1"/>
  <c r="J25" i="1"/>
  <c r="H21" i="1"/>
  <c r="J21" i="1"/>
  <c r="H17" i="1"/>
  <c r="J17" i="1"/>
  <c r="H13" i="1"/>
  <c r="J13" i="1"/>
  <c r="J181" i="1"/>
  <c r="H181" i="1"/>
  <c r="H14" i="1"/>
  <c r="J14" i="1"/>
  <c r="I10" i="1" l="1"/>
  <c r="I177" i="1"/>
  <c r="I195" i="1"/>
  <c r="I9" i="1"/>
  <c r="I11" i="1"/>
  <c r="I19" i="1"/>
  <c r="I16" i="1"/>
  <c r="I154" i="1"/>
  <c r="I182" i="1"/>
  <c r="I24" i="1"/>
  <c r="I194" i="1"/>
  <c r="I158" i="1"/>
  <c r="I15" i="1"/>
  <c r="I23" i="1"/>
  <c r="I157" i="1"/>
  <c r="I180" i="1"/>
  <c r="I20" i="1"/>
  <c r="I17" i="1"/>
  <c r="I25" i="1"/>
  <c r="I159" i="1"/>
  <c r="I179" i="1"/>
  <c r="I18" i="1"/>
  <c r="I26" i="1"/>
  <c r="I12" i="1"/>
  <c r="I13" i="1"/>
  <c r="I21" i="1"/>
  <c r="I155" i="1"/>
  <c r="I178" i="1"/>
  <c r="I22" i="1"/>
  <c r="I156" i="1"/>
  <c r="I183" i="1"/>
  <c r="I193" i="1"/>
  <c r="I181" i="1"/>
  <c r="I14" i="1"/>
  <c r="M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54" i="1"/>
  <c r="G155" i="1"/>
  <c r="G156" i="1"/>
  <c r="G157" i="1"/>
  <c r="G158" i="1"/>
  <c r="G159" i="1"/>
  <c r="G177" i="1"/>
  <c r="G178" i="1"/>
  <c r="G179" i="1"/>
  <c r="G180" i="1"/>
  <c r="G181" i="1"/>
  <c r="G182" i="1"/>
  <c r="G183" i="1"/>
  <c r="G193" i="1"/>
  <c r="G194" i="1"/>
  <c r="G195" i="1"/>
  <c r="M182" i="1" l="1"/>
  <c r="K182" i="1"/>
  <c r="M183" i="1"/>
  <c r="K183" i="1"/>
  <c r="M179" i="1"/>
  <c r="K179" i="1"/>
  <c r="M156" i="1"/>
  <c r="K156" i="1"/>
  <c r="M26" i="1"/>
  <c r="K26" i="1"/>
  <c r="M22" i="1"/>
  <c r="K22" i="1"/>
  <c r="M18" i="1"/>
  <c r="K18" i="1"/>
  <c r="M14" i="1"/>
  <c r="K14" i="1"/>
  <c r="M10" i="1"/>
  <c r="K10" i="1"/>
  <c r="M180" i="1"/>
  <c r="K180" i="1"/>
  <c r="M157" i="1"/>
  <c r="K157" i="1"/>
  <c r="M23" i="1"/>
  <c r="K23" i="1"/>
  <c r="M19" i="1"/>
  <c r="K19" i="1"/>
  <c r="M15" i="1"/>
  <c r="K15" i="1"/>
  <c r="M11" i="1"/>
  <c r="K11" i="1"/>
  <c r="M193" i="1"/>
  <c r="K193" i="1"/>
  <c r="M194" i="1"/>
  <c r="K194" i="1"/>
  <c r="M181" i="1"/>
  <c r="K181" i="1"/>
  <c r="M177" i="1"/>
  <c r="K177" i="1"/>
  <c r="M158" i="1"/>
  <c r="K158" i="1"/>
  <c r="M154" i="1"/>
  <c r="K154" i="1"/>
  <c r="M24" i="1"/>
  <c r="K24" i="1"/>
  <c r="M20" i="1"/>
  <c r="K20" i="1"/>
  <c r="M16" i="1"/>
  <c r="K16" i="1"/>
  <c r="M12" i="1"/>
  <c r="K12" i="1"/>
  <c r="M195" i="1"/>
  <c r="K195" i="1"/>
  <c r="M178" i="1"/>
  <c r="K178" i="1"/>
  <c r="M159" i="1"/>
  <c r="K159" i="1"/>
  <c r="M155" i="1"/>
  <c r="K155" i="1"/>
  <c r="M25" i="1"/>
  <c r="K25" i="1"/>
  <c r="M21" i="1"/>
  <c r="K21" i="1"/>
  <c r="M17" i="1"/>
  <c r="K17" i="1"/>
  <c r="M13" i="1"/>
  <c r="K13" i="1"/>
  <c r="A8" i="2" l="1"/>
  <c r="A7" i="2"/>
  <c r="A6" i="2"/>
  <c r="L158" i="1" l="1"/>
  <c r="L65" i="1"/>
  <c r="N65" i="1" s="1"/>
  <c r="O65" i="1" s="1"/>
  <c r="L93" i="1"/>
  <c r="N93" i="1" s="1"/>
  <c r="O93" i="1" s="1"/>
  <c r="L53" i="1"/>
  <c r="N53" i="1" s="1"/>
  <c r="O53" i="1" s="1"/>
  <c r="L115" i="1"/>
  <c r="N115" i="1" s="1"/>
  <c r="O115" i="1" s="1"/>
  <c r="L56" i="1"/>
  <c r="N56" i="1" s="1"/>
  <c r="O56" i="1" s="1"/>
  <c r="L27" i="1"/>
  <c r="N27" i="1" s="1"/>
  <c r="O27" i="1" s="1"/>
  <c r="L171" i="1"/>
  <c r="N171" i="1" s="1"/>
  <c r="O171" i="1" s="1"/>
  <c r="L133" i="1"/>
  <c r="N133" i="1" s="1"/>
  <c r="O133" i="1" s="1"/>
  <c r="L57" i="1"/>
  <c r="N57" i="1" s="1"/>
  <c r="O57" i="1" s="1"/>
  <c r="L36" i="1"/>
  <c r="N36" i="1" s="1"/>
  <c r="O36" i="1" s="1"/>
  <c r="L92" i="1"/>
  <c r="N92" i="1" s="1"/>
  <c r="O92" i="1" s="1"/>
  <c r="L58" i="1"/>
  <c r="N58" i="1" s="1"/>
  <c r="O58" i="1" s="1"/>
  <c r="L79" i="1"/>
  <c r="N79" i="1" s="1"/>
  <c r="O79" i="1" s="1"/>
  <c r="L38" i="1"/>
  <c r="N38" i="1" s="1"/>
  <c r="O38" i="1" s="1"/>
  <c r="L33" i="1"/>
  <c r="N33" i="1" s="1"/>
  <c r="O33" i="1" s="1"/>
  <c r="L75" i="1"/>
  <c r="N75" i="1" s="1"/>
  <c r="O75" i="1" s="1"/>
  <c r="L107" i="1"/>
  <c r="N107" i="1" s="1"/>
  <c r="O107" i="1" s="1"/>
  <c r="L42" i="1"/>
  <c r="N42" i="1" s="1"/>
  <c r="O42" i="1" s="1"/>
  <c r="L48" i="1"/>
  <c r="N48" i="1" s="1"/>
  <c r="O48" i="1" s="1"/>
  <c r="L164" i="1"/>
  <c r="N164" i="1" s="1"/>
  <c r="O164" i="1" s="1"/>
  <c r="L77" i="1"/>
  <c r="N77" i="1" s="1"/>
  <c r="O77" i="1" s="1"/>
  <c r="L131" i="1"/>
  <c r="N131" i="1" s="1"/>
  <c r="O131" i="1" s="1"/>
  <c r="L168" i="1"/>
  <c r="N168" i="1" s="1"/>
  <c r="O168" i="1" s="1"/>
  <c r="L150" i="1"/>
  <c r="N150" i="1" s="1"/>
  <c r="O150" i="1" s="1"/>
  <c r="L175" i="1"/>
  <c r="N175" i="1" s="1"/>
  <c r="O175" i="1" s="1"/>
  <c r="L176" i="1"/>
  <c r="N176" i="1" s="1"/>
  <c r="O176" i="1" s="1"/>
  <c r="L81" i="1"/>
  <c r="N81" i="1" s="1"/>
  <c r="O81" i="1" s="1"/>
  <c r="L129" i="1"/>
  <c r="N129" i="1" s="1"/>
  <c r="O129" i="1" s="1"/>
  <c r="L172" i="1"/>
  <c r="N172" i="1" s="1"/>
  <c r="O172" i="1" s="1"/>
  <c r="L76" i="1"/>
  <c r="N76" i="1" s="1"/>
  <c r="O76" i="1" s="1"/>
  <c r="L185" i="1"/>
  <c r="N185" i="1" s="1"/>
  <c r="O185" i="1" s="1"/>
  <c r="L138" i="1"/>
  <c r="N138" i="1" s="1"/>
  <c r="O138" i="1" s="1"/>
  <c r="L192" i="1"/>
  <c r="N192" i="1" s="1"/>
  <c r="O192" i="1" s="1"/>
  <c r="L63" i="1"/>
  <c r="N63" i="1" s="1"/>
  <c r="O63" i="1" s="1"/>
  <c r="L74" i="1"/>
  <c r="N74" i="1" s="1"/>
  <c r="O74" i="1" s="1"/>
  <c r="L149" i="1"/>
  <c r="N149" i="1" s="1"/>
  <c r="O149" i="1" s="1"/>
  <c r="L50" i="1"/>
  <c r="N50" i="1" s="1"/>
  <c r="O50" i="1" s="1"/>
  <c r="L43" i="1"/>
  <c r="N43" i="1" s="1"/>
  <c r="O43" i="1" s="1"/>
  <c r="L139" i="1"/>
  <c r="N139" i="1" s="1"/>
  <c r="O139" i="1" s="1"/>
  <c r="L136" i="1"/>
  <c r="N136" i="1" s="1"/>
  <c r="O136" i="1" s="1"/>
  <c r="L45" i="1"/>
  <c r="N45" i="1" s="1"/>
  <c r="O45" i="1" s="1"/>
  <c r="L114" i="1"/>
  <c r="N114" i="1" s="1"/>
  <c r="O114" i="1" s="1"/>
  <c r="L64" i="1"/>
  <c r="N64" i="1" s="1"/>
  <c r="O64" i="1" s="1"/>
  <c r="L41" i="1"/>
  <c r="N41" i="1" s="1"/>
  <c r="O41" i="1" s="1"/>
  <c r="L170" i="1"/>
  <c r="N170" i="1" s="1"/>
  <c r="O170" i="1" s="1"/>
  <c r="L111" i="1"/>
  <c r="N111" i="1" s="1"/>
  <c r="O111" i="1" s="1"/>
  <c r="L78" i="1"/>
  <c r="N78" i="1" s="1"/>
  <c r="O78" i="1" s="1"/>
  <c r="L161" i="1"/>
  <c r="N161" i="1" s="1"/>
  <c r="O161" i="1" s="1"/>
  <c r="L69" i="1"/>
  <c r="N69" i="1" s="1"/>
  <c r="O69" i="1" s="1"/>
  <c r="L54" i="1"/>
  <c r="N54" i="1" s="1"/>
  <c r="O54" i="1" s="1"/>
  <c r="L103" i="1"/>
  <c r="N103" i="1" s="1"/>
  <c r="O103" i="1" s="1"/>
  <c r="L34" i="1"/>
  <c r="N34" i="1" s="1"/>
  <c r="O34" i="1" s="1"/>
  <c r="L105" i="1"/>
  <c r="N105" i="1" s="1"/>
  <c r="O105" i="1" s="1"/>
  <c r="L122" i="1"/>
  <c r="N122" i="1" s="1"/>
  <c r="O122" i="1" s="1"/>
  <c r="L95" i="1"/>
  <c r="N95" i="1" s="1"/>
  <c r="O95" i="1" s="1"/>
  <c r="L109" i="1"/>
  <c r="N109" i="1" s="1"/>
  <c r="O109" i="1" s="1"/>
  <c r="L47" i="1"/>
  <c r="N47" i="1" s="1"/>
  <c r="O47" i="1" s="1"/>
  <c r="L188" i="1"/>
  <c r="N188" i="1" s="1"/>
  <c r="O188" i="1" s="1"/>
  <c r="L191" i="1"/>
  <c r="N191" i="1" s="1"/>
  <c r="O191" i="1" s="1"/>
  <c r="L127" i="1"/>
  <c r="N127" i="1" s="1"/>
  <c r="O127" i="1" s="1"/>
  <c r="L72" i="1"/>
  <c r="N72" i="1" s="1"/>
  <c r="O72" i="1" s="1"/>
  <c r="L29" i="1"/>
  <c r="N29" i="1" s="1"/>
  <c r="O29" i="1" s="1"/>
  <c r="L61" i="1"/>
  <c r="N61" i="1" s="1"/>
  <c r="O61" i="1" s="1"/>
  <c r="L119" i="1"/>
  <c r="N119" i="1" s="1"/>
  <c r="O119" i="1" s="1"/>
  <c r="L31" i="1"/>
  <c r="N31" i="1" s="1"/>
  <c r="O31" i="1" s="1"/>
  <c r="L66" i="1"/>
  <c r="N66" i="1" s="1"/>
  <c r="O66" i="1" s="1"/>
  <c r="L89" i="1"/>
  <c r="N89" i="1" s="1"/>
  <c r="O89" i="1" s="1"/>
  <c r="L90" i="1"/>
  <c r="N90" i="1" s="1"/>
  <c r="O90" i="1" s="1"/>
  <c r="L106" i="1"/>
  <c r="N106" i="1" s="1"/>
  <c r="O106" i="1" s="1"/>
  <c r="L165" i="1"/>
  <c r="N165" i="1" s="1"/>
  <c r="O165" i="1" s="1"/>
  <c r="L91" i="1"/>
  <c r="N91" i="1" s="1"/>
  <c r="O91" i="1" s="1"/>
  <c r="L145" i="1"/>
  <c r="N145" i="1" s="1"/>
  <c r="O145" i="1" s="1"/>
  <c r="L121" i="1"/>
  <c r="N121" i="1" s="1"/>
  <c r="O121" i="1" s="1"/>
  <c r="L30" i="1"/>
  <c r="N30" i="1" s="1"/>
  <c r="O30" i="1" s="1"/>
  <c r="L117" i="1"/>
  <c r="N117" i="1" s="1"/>
  <c r="O117" i="1" s="1"/>
  <c r="L84" i="1"/>
  <c r="N84" i="1" s="1"/>
  <c r="O84" i="1" s="1"/>
  <c r="L104" i="1"/>
  <c r="N104" i="1" s="1"/>
  <c r="O104" i="1" s="1"/>
  <c r="L144" i="1"/>
  <c r="N144" i="1" s="1"/>
  <c r="O144" i="1" s="1"/>
  <c r="L98" i="1"/>
  <c r="N98" i="1" s="1"/>
  <c r="O98" i="1" s="1"/>
  <c r="L174" i="1"/>
  <c r="N174" i="1" s="1"/>
  <c r="O174" i="1" s="1"/>
  <c r="L110" i="1"/>
  <c r="N110" i="1" s="1"/>
  <c r="O110" i="1" s="1"/>
  <c r="L190" i="1"/>
  <c r="N190" i="1" s="1"/>
  <c r="O190" i="1" s="1"/>
  <c r="L125" i="1"/>
  <c r="N125" i="1" s="1"/>
  <c r="O125" i="1" s="1"/>
  <c r="L44" i="1"/>
  <c r="N44" i="1" s="1"/>
  <c r="O44" i="1" s="1"/>
  <c r="L141" i="1"/>
  <c r="N141" i="1" s="1"/>
  <c r="O141" i="1" s="1"/>
  <c r="L32" i="1"/>
  <c r="N32" i="1" s="1"/>
  <c r="O32" i="1" s="1"/>
  <c r="L118" i="1"/>
  <c r="N118" i="1" s="1"/>
  <c r="O118" i="1" s="1"/>
  <c r="L140" i="1"/>
  <c r="N140" i="1" s="1"/>
  <c r="O140" i="1" s="1"/>
  <c r="L130" i="1"/>
  <c r="N130" i="1" s="1"/>
  <c r="O130" i="1" s="1"/>
  <c r="L166" i="1"/>
  <c r="N166" i="1" s="1"/>
  <c r="O166" i="1" s="1"/>
  <c r="L40" i="1"/>
  <c r="N40" i="1" s="1"/>
  <c r="O40" i="1" s="1"/>
  <c r="L147" i="1"/>
  <c r="N147" i="1" s="1"/>
  <c r="O147" i="1" s="1"/>
  <c r="L113" i="1"/>
  <c r="N113" i="1" s="1"/>
  <c r="O113" i="1" s="1"/>
  <c r="L112" i="1"/>
  <c r="N112" i="1" s="1"/>
  <c r="O112" i="1" s="1"/>
  <c r="L73" i="1"/>
  <c r="N73" i="1" s="1"/>
  <c r="O73" i="1" s="1"/>
  <c r="L132" i="1"/>
  <c r="N132" i="1" s="1"/>
  <c r="O132" i="1" s="1"/>
  <c r="L108" i="1"/>
  <c r="N108" i="1" s="1"/>
  <c r="O108" i="1" s="1"/>
  <c r="L184" i="1"/>
  <c r="N184" i="1" s="1"/>
  <c r="O184" i="1" s="1"/>
  <c r="L35" i="1"/>
  <c r="N35" i="1" s="1"/>
  <c r="O35" i="1" s="1"/>
  <c r="L142" i="1"/>
  <c r="N142" i="1" s="1"/>
  <c r="O142" i="1" s="1"/>
  <c r="L60" i="1"/>
  <c r="N60" i="1" s="1"/>
  <c r="O60" i="1" s="1"/>
  <c r="L85" i="1"/>
  <c r="N85" i="1" s="1"/>
  <c r="O85" i="1" s="1"/>
  <c r="L67" i="1"/>
  <c r="N67" i="1" s="1"/>
  <c r="O67" i="1" s="1"/>
  <c r="L153" i="1"/>
  <c r="N153" i="1" s="1"/>
  <c r="O153" i="1" s="1"/>
  <c r="L49" i="1"/>
  <c r="N49" i="1" s="1"/>
  <c r="O49" i="1" s="1"/>
  <c r="L163" i="1"/>
  <c r="N163" i="1" s="1"/>
  <c r="O163" i="1" s="1"/>
  <c r="L137" i="1"/>
  <c r="N137" i="1" s="1"/>
  <c r="O137" i="1" s="1"/>
  <c r="L55" i="1"/>
  <c r="N55" i="1" s="1"/>
  <c r="O55" i="1" s="1"/>
  <c r="L62" i="1"/>
  <c r="N62" i="1" s="1"/>
  <c r="O62" i="1" s="1"/>
  <c r="L128" i="1"/>
  <c r="N128" i="1" s="1"/>
  <c r="O128" i="1" s="1"/>
  <c r="L187" i="1"/>
  <c r="N187" i="1" s="1"/>
  <c r="O187" i="1" s="1"/>
  <c r="L152" i="1"/>
  <c r="N152" i="1" s="1"/>
  <c r="O152" i="1" s="1"/>
  <c r="L86" i="1"/>
  <c r="N86" i="1" s="1"/>
  <c r="O86" i="1" s="1"/>
  <c r="L82" i="1"/>
  <c r="N82" i="1" s="1"/>
  <c r="O82" i="1" s="1"/>
  <c r="L51" i="1"/>
  <c r="N51" i="1" s="1"/>
  <c r="O51" i="1" s="1"/>
  <c r="L124" i="1"/>
  <c r="N124" i="1" s="1"/>
  <c r="O124" i="1" s="1"/>
  <c r="L120" i="1"/>
  <c r="N120" i="1" s="1"/>
  <c r="O120" i="1" s="1"/>
  <c r="L97" i="1"/>
  <c r="N97" i="1" s="1"/>
  <c r="O97" i="1" s="1"/>
  <c r="L46" i="1"/>
  <c r="N46" i="1" s="1"/>
  <c r="O46" i="1" s="1"/>
  <c r="L173" i="1"/>
  <c r="N173" i="1" s="1"/>
  <c r="O173" i="1" s="1"/>
  <c r="L167" i="1"/>
  <c r="N167" i="1" s="1"/>
  <c r="O167" i="1" s="1"/>
  <c r="L28" i="1"/>
  <c r="N28" i="1" s="1"/>
  <c r="O28" i="1" s="1"/>
  <c r="L148" i="1"/>
  <c r="N148" i="1" s="1"/>
  <c r="O148" i="1" s="1"/>
  <c r="L80" i="1"/>
  <c r="N80" i="1" s="1"/>
  <c r="O80" i="1" s="1"/>
  <c r="L102" i="1"/>
  <c r="N102" i="1" s="1"/>
  <c r="O102" i="1" s="1"/>
  <c r="L143" i="1"/>
  <c r="N143" i="1" s="1"/>
  <c r="O143" i="1" s="1"/>
  <c r="L70" i="1"/>
  <c r="N70" i="1" s="1"/>
  <c r="O70" i="1" s="1"/>
  <c r="L100" i="1"/>
  <c r="N100" i="1" s="1"/>
  <c r="O100" i="1" s="1"/>
  <c r="L99" i="1"/>
  <c r="N99" i="1" s="1"/>
  <c r="O99" i="1" s="1"/>
  <c r="L169" i="1"/>
  <c r="N169" i="1" s="1"/>
  <c r="O169" i="1" s="1"/>
  <c r="L68" i="1"/>
  <c r="N68" i="1" s="1"/>
  <c r="O68" i="1" s="1"/>
  <c r="L59" i="1"/>
  <c r="N59" i="1" s="1"/>
  <c r="O59" i="1" s="1"/>
  <c r="L39" i="1"/>
  <c r="N39" i="1" s="1"/>
  <c r="O39" i="1" s="1"/>
  <c r="L160" i="1"/>
  <c r="N160" i="1" s="1"/>
  <c r="O160" i="1" s="1"/>
  <c r="L151" i="1"/>
  <c r="N151" i="1" s="1"/>
  <c r="O151" i="1" s="1"/>
  <c r="L52" i="1"/>
  <c r="N52" i="1" s="1"/>
  <c r="O52" i="1" s="1"/>
  <c r="L83" i="1"/>
  <c r="N83" i="1" s="1"/>
  <c r="O83" i="1" s="1"/>
  <c r="L123" i="1"/>
  <c r="N123" i="1" s="1"/>
  <c r="O123" i="1" s="1"/>
  <c r="L88" i="1"/>
  <c r="N88" i="1" s="1"/>
  <c r="O88" i="1" s="1"/>
  <c r="L37" i="1"/>
  <c r="N37" i="1" s="1"/>
  <c r="O37" i="1" s="1"/>
  <c r="L126" i="1"/>
  <c r="N126" i="1" s="1"/>
  <c r="O126" i="1" s="1"/>
  <c r="L94" i="1"/>
  <c r="N94" i="1" s="1"/>
  <c r="O94" i="1" s="1"/>
  <c r="L101" i="1"/>
  <c r="N101" i="1" s="1"/>
  <c r="O101" i="1" s="1"/>
  <c r="L87" i="1"/>
  <c r="N87" i="1" s="1"/>
  <c r="O87" i="1" s="1"/>
  <c r="L116" i="1"/>
  <c r="N116" i="1" s="1"/>
  <c r="O116" i="1" s="1"/>
  <c r="L146" i="1"/>
  <c r="N146" i="1" s="1"/>
  <c r="O146" i="1" s="1"/>
  <c r="L96" i="1"/>
  <c r="N96" i="1" s="1"/>
  <c r="O96" i="1" s="1"/>
  <c r="L135" i="1"/>
  <c r="N135" i="1" s="1"/>
  <c r="O135" i="1" s="1"/>
  <c r="L71" i="1"/>
  <c r="N71" i="1" s="1"/>
  <c r="O71" i="1" s="1"/>
  <c r="L186" i="1"/>
  <c r="N186" i="1" s="1"/>
  <c r="O186" i="1" s="1"/>
  <c r="L134" i="1"/>
  <c r="N134" i="1" s="1"/>
  <c r="O134" i="1" s="1"/>
  <c r="L162" i="1"/>
  <c r="N162" i="1" s="1"/>
  <c r="O162" i="1" s="1"/>
  <c r="L189" i="1"/>
  <c r="N189" i="1" s="1"/>
  <c r="O189" i="1" s="1"/>
  <c r="L154" i="1"/>
  <c r="N154" i="1" s="1"/>
  <c r="L17" i="1"/>
  <c r="N17" i="1" s="1"/>
  <c r="L18" i="1"/>
  <c r="N18" i="1" s="1"/>
  <c r="L182" i="1"/>
  <c r="N182" i="1" s="1"/>
  <c r="L14" i="1"/>
  <c r="N14" i="1" s="1"/>
  <c r="O14" i="1" s="1"/>
  <c r="L11" i="1"/>
  <c r="N11" i="1" s="1"/>
  <c r="L10" i="1"/>
  <c r="N10" i="1" s="1"/>
  <c r="O10" i="1" s="1"/>
  <c r="L20" i="1"/>
  <c r="N20" i="1" s="1"/>
  <c r="L181" i="1"/>
  <c r="N181" i="1" s="1"/>
  <c r="L183" i="1"/>
  <c r="N183" i="1" s="1"/>
  <c r="L157" i="1"/>
  <c r="N157" i="1" s="1"/>
  <c r="L12" i="1"/>
  <c r="N12" i="1" s="1"/>
  <c r="L179" i="1"/>
  <c r="N179" i="1" s="1"/>
  <c r="L180" i="1"/>
  <c r="N180" i="1" s="1"/>
  <c r="L178" i="1"/>
  <c r="N178" i="1" s="1"/>
  <c r="L9" i="1"/>
  <c r="N9" i="1" s="1"/>
  <c r="L193" i="1"/>
  <c r="N193" i="1" s="1"/>
  <c r="L16" i="1"/>
  <c r="N16" i="1" s="1"/>
  <c r="L23" i="1"/>
  <c r="N23" i="1" s="1"/>
  <c r="L21" i="1"/>
  <c r="N21" i="1" s="1"/>
  <c r="L156" i="1"/>
  <c r="N156" i="1" s="1"/>
  <c r="L177" i="1"/>
  <c r="N177" i="1" s="1"/>
  <c r="L155" i="1"/>
  <c r="N155" i="1" s="1"/>
  <c r="L159" i="1"/>
  <c r="N159" i="1" s="1"/>
  <c r="L26" i="1"/>
  <c r="N26" i="1" s="1"/>
  <c r="L15" i="1"/>
  <c r="N15" i="1" s="1"/>
  <c r="L24" i="1"/>
  <c r="N24" i="1" s="1"/>
  <c r="L22" i="1"/>
  <c r="N22" i="1" s="1"/>
  <c r="L19" i="1"/>
  <c r="N19" i="1" s="1"/>
  <c r="L195" i="1"/>
  <c r="N195" i="1" s="1"/>
  <c r="L13" i="1"/>
  <c r="N13" i="1" s="1"/>
  <c r="L194" i="1"/>
  <c r="N194" i="1" s="1"/>
  <c r="L25" i="1"/>
  <c r="N25" i="1" s="1"/>
  <c r="N158" i="1"/>
  <c r="O159" i="1" l="1"/>
  <c r="O182" i="1"/>
  <c r="O24" i="1"/>
  <c r="O158" i="1"/>
  <c r="O21" i="1"/>
  <c r="O9" i="1"/>
  <c r="O194" i="1"/>
  <c r="O18" i="1"/>
  <c r="O19" i="1"/>
  <c r="O156" i="1"/>
  <c r="O17" i="1"/>
  <c r="O180" i="1"/>
  <c r="O193" i="1"/>
  <c r="O181" i="1"/>
  <c r="O25" i="1"/>
  <c r="O13" i="1"/>
  <c r="O178" i="1"/>
  <c r="O16" i="1"/>
  <c r="O22" i="1"/>
  <c r="O20" i="1"/>
  <c r="O195" i="1"/>
  <c r="O15" i="1"/>
  <c r="O157" i="1"/>
  <c r="O177" i="1"/>
  <c r="O12" i="1"/>
  <c r="O154" i="1"/>
  <c r="O11" i="1"/>
  <c r="O179" i="1"/>
  <c r="O23" i="1"/>
  <c r="O155" i="1"/>
  <c r="O26" i="1"/>
  <c r="O183" i="1"/>
  <c r="O196" i="1" l="1"/>
  <c r="O198" i="1" s="1"/>
</calcChain>
</file>

<file path=xl/sharedStrings.xml><?xml version="1.0" encoding="utf-8"?>
<sst xmlns="http://schemas.openxmlformats.org/spreadsheetml/2006/main" count="58" uniqueCount="56">
  <si>
    <t>ผลประโยชน์ที่ต้องจ่ายตาม พ.ร.บ. คุ้มครองแรงงาน (ม.118)</t>
  </si>
  <si>
    <t>ระยะเวลาการทำงาน</t>
  </si>
  <si>
    <t>เงินชดเชยฯ</t>
  </si>
  <si>
    <t>(เดือน)</t>
  </si>
  <si>
    <t xml:space="preserve">น้อยกว่า 1 ปี </t>
  </si>
  <si>
    <t>1 ปี แต่ไม่ถึง 3 ปี</t>
  </si>
  <si>
    <t>3 ปี แต่ไม่ถึง 6 ปี</t>
  </si>
  <si>
    <t>6 ปี แต่ไม่ถึง 10 ปี</t>
  </si>
  <si>
    <t>ช่วงอายุงาน</t>
  </si>
  <si>
    <t>อายุ</t>
  </si>
  <si>
    <t>ลำดับ</t>
  </si>
  <si>
    <t>ชื่อ-นามสกุล</t>
  </si>
  <si>
    <t>วันเดือนปีเกิด</t>
  </si>
  <si>
    <t>วันที่เริ่มทำงาน</t>
  </si>
  <si>
    <t>อายุงานคงเหลือ</t>
  </si>
  <si>
    <t>การคำนวณผลประโยชน์ของพนักงาน</t>
  </si>
  <si>
    <t>% ความน่าจะเป็นที่บริษัทจะต้องจ่ายผลประโยชน์พนักงาน</t>
  </si>
  <si>
    <t>ความน่าจะเป็น</t>
  </si>
  <si>
    <t>41-50</t>
  </si>
  <si>
    <t>31-40</t>
  </si>
  <si>
    <t>ช่วงอายุต่ำ</t>
  </si>
  <si>
    <t>ช่วงอายุสูง</t>
  </si>
  <si>
    <t>น้อยกว่าหรือเท่ากับ 30</t>
  </si>
  <si>
    <t xml:space="preserve">Salary increase </t>
  </si>
  <si>
    <t>อายุเกษียณ</t>
  </si>
  <si>
    <t>ประมาณการหนี้สินผลประโยชน์พนักงานที่คาดว่าจะต้องจ่าย ณ วันเกษียณ</t>
  </si>
  <si>
    <t>อายุงานถึงปีปัจจุบัน</t>
  </si>
  <si>
    <t>อายุปัจจุบัน</t>
  </si>
  <si>
    <t>เงินเดือน ณ สิ้นปีปัจจุบัน</t>
  </si>
  <si>
    <t>อายุงานถึงปีเกษียณ</t>
  </si>
  <si>
    <t>เงินเดือน ณ วันเกษียณ</t>
  </si>
  <si>
    <t>ผลประโยชน์ของพนักงานที่ต้องจ่าย ณ วันเกษียณ</t>
  </si>
  <si>
    <t>ความน่าจะเป็นในการอยู่จนถึงวันเกษียณ</t>
  </si>
  <si>
    <t>ผลประโยชน์ของพนักงานที่คาดว่าต้องจ่าย ณ วันสิ้นปีปัจจุบัน</t>
  </si>
  <si>
    <t>บริษัท................................จำกัด</t>
  </si>
  <si>
    <t>หมายเหตุ</t>
  </si>
  <si>
    <t>คีย์เฉพาะสีขาว</t>
  </si>
  <si>
    <t>สีเหลืองไม่ต้องคีย์ครับเป็นสูตร</t>
  </si>
  <si>
    <t>51-60</t>
  </si>
  <si>
    <t>วันที่เกษียณ (อายุครบ 60)</t>
  </si>
  <si>
    <t>10 ปี แต่ไม่ถึง 20 ปี</t>
  </si>
  <si>
    <t>20 ปีขึ้นไป</t>
  </si>
  <si>
    <t>วัน</t>
  </si>
  <si>
    <t>สรุปรายการปรับปรุงบัญชีจากการคำนวณตามตารางดังนี้</t>
  </si>
  <si>
    <t>เดบิต ค่าใช้จ่ายผลประโยชน์ของพนักงานหลังออกจากงาน-ต้นทุนบริการปัจจุบัน</t>
  </si>
  <si>
    <t>เครดิต ประมาณการหนี้สินผลประโยชน์ของพนักงานหลังออกจากงาน</t>
  </si>
  <si>
    <t>ปรับปรุงประมาณการหนี้สินผลประโยชน์ของพนักงานหลังออกจากงาน</t>
  </si>
  <si>
    <t>ปรับเพิ่ม</t>
  </si>
  <si>
    <t>ปรับลด</t>
  </si>
  <si>
    <t>เดบิต ประมาณการหนี้สินผลประโยชน์ของพนักงานหลังออกจากงาน</t>
  </si>
  <si>
    <t xml:space="preserve">         (หรือใช้ชื่อ รายได้อื่น-ปรับปรุงประมาณการหนี้สินผลประโยชน์ของพนักงานหลังออกจากงาน)</t>
  </si>
  <si>
    <t>วดป. เป็น ค.ศ.</t>
  </si>
  <si>
    <t>ค่าใช้จ่ายผลประโยชน์พนักงานประจำปีปัจจุบัน</t>
  </si>
  <si>
    <t>รวมผลประโยชน์พนักงานค้างจ่าย ณ วันสิ้นปีปัจจุบัน</t>
  </si>
  <si>
    <t>รวมผลประโยชน์พนักงานค้างจ่าย ณ วันสิ้นปีก่อน</t>
  </si>
  <si>
    <t>เครดิต ค่าใช้จ่ายผลประโยชน์ของพนักงานหลังออกจากงาน-ต้นทุนบริการปัจจุบัน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</si>
</sst>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[$-409]d\-mmm\-yyyy;@"/>
    <numFmt numFmtId="189" formatCode="_-* #,##0_-;\-* #,##0_-;_-* &quot;-&quot;??_-;_-@_-"/>
    <numFmt numFmtId="190" formatCode="_(* #,##0.000_);_(* \(#,##0.000\);_(* &quot;-&quot;??_);_(@_)"/>
    <numFmt numFmtId="191" formatCode="0.0%"/>
  </numFmts>
  <fonts count="1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MS Sans Serif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name val="Angsana New"/>
      <family val="1"/>
    </font>
    <font>
      <u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6"/>
      <color indexed="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87" fontId="5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4" xfId="2" applyNumberFormat="1" applyFont="1" applyFill="1" applyBorder="1" applyAlignment="1">
      <alignment horizontal="center"/>
    </xf>
    <xf numFmtId="189" fontId="3" fillId="0" borderId="14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87" fontId="6" fillId="0" borderId="0" xfId="6" applyFont="1" applyAlignment="1">
      <alignment vertical="center"/>
    </xf>
    <xf numFmtId="187" fontId="6" fillId="0" borderId="0" xfId="6" applyNumberFormat="1" applyFont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187" fontId="6" fillId="2" borderId="14" xfId="6" applyNumberFormat="1" applyFont="1" applyFill="1" applyBorder="1" applyAlignment="1">
      <alignment vertical="center"/>
    </xf>
    <xf numFmtId="187" fontId="6" fillId="2" borderId="14" xfId="6" applyFont="1" applyFill="1" applyBorder="1" applyAlignment="1">
      <alignment vertical="center"/>
    </xf>
    <xf numFmtId="187" fontId="6" fillId="2" borderId="15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/>
    </xf>
    <xf numFmtId="9" fontId="3" fillId="2" borderId="15" xfId="0" applyNumberFormat="1" applyFont="1" applyFill="1" applyBorder="1" applyAlignment="1">
      <alignment horizontal="center"/>
    </xf>
    <xf numFmtId="0" fontId="4" fillId="2" borderId="17" xfId="4" applyFont="1" applyFill="1" applyBorder="1" applyAlignment="1">
      <alignment horizontal="left" vertical="center"/>
    </xf>
    <xf numFmtId="0" fontId="4" fillId="2" borderId="19" xfId="0" applyFont="1" applyFill="1" applyBorder="1"/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0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9" fontId="3" fillId="2" borderId="7" xfId="0" applyNumberFormat="1" applyFont="1" applyFill="1" applyBorder="1"/>
    <xf numFmtId="9" fontId="3" fillId="2" borderId="7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9" fontId="3" fillId="2" borderId="11" xfId="0" applyNumberFormat="1" applyFont="1" applyFill="1" applyBorder="1"/>
    <xf numFmtId="187" fontId="6" fillId="0" borderId="2" xfId="6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87" fontId="7" fillId="0" borderId="10" xfId="6" applyFont="1" applyFill="1" applyBorder="1" applyAlignment="1">
      <alignment vertical="center"/>
    </xf>
    <xf numFmtId="187" fontId="4" fillId="0" borderId="7" xfId="6" applyFont="1" applyFill="1" applyBorder="1"/>
    <xf numFmtId="187" fontId="4" fillId="0" borderId="9" xfId="6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88" fontId="6" fillId="2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88" fontId="6" fillId="2" borderId="15" xfId="0" applyNumberFormat="1" applyFont="1" applyFill="1" applyBorder="1" applyAlignment="1">
      <alignment horizontal="center" vertical="center"/>
    </xf>
    <xf numFmtId="190" fontId="6" fillId="2" borderId="14" xfId="6" applyNumberFormat="1" applyFont="1" applyFill="1" applyBorder="1" applyAlignment="1">
      <alignment horizontal="center" vertical="center"/>
    </xf>
    <xf numFmtId="190" fontId="6" fillId="2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187" fontId="6" fillId="0" borderId="0" xfId="6" applyFont="1" applyBorder="1" applyAlignment="1"/>
    <xf numFmtId="0" fontId="6" fillId="2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191" fontId="4" fillId="3" borderId="18" xfId="5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187" fontId="6" fillId="0" borderId="0" xfId="6" applyFont="1" applyFill="1" applyBorder="1" applyAlignme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14" fontId="3" fillId="0" borderId="13" xfId="2" applyNumberFormat="1" applyFont="1" applyFill="1" applyBorder="1" applyAlignment="1">
      <alignment horizontal="center"/>
    </xf>
    <xf numFmtId="189" fontId="3" fillId="0" borderId="13" xfId="2" applyNumberFormat="1" applyFont="1" applyFill="1" applyBorder="1" applyAlignment="1">
      <alignment horizontal="center"/>
    </xf>
    <xf numFmtId="188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90" fontId="6" fillId="2" borderId="13" xfId="6" applyNumberFormat="1" applyFont="1" applyFill="1" applyBorder="1" applyAlignment="1">
      <alignment horizontal="center" vertical="center"/>
    </xf>
    <xf numFmtId="190" fontId="6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87" fontId="6" fillId="2" borderId="13" xfId="6" applyNumberFormat="1" applyFont="1" applyFill="1" applyBorder="1" applyAlignment="1">
      <alignment vertical="center"/>
    </xf>
    <xf numFmtId="9" fontId="3" fillId="2" borderId="13" xfId="0" applyNumberFormat="1" applyFont="1" applyFill="1" applyBorder="1" applyAlignment="1">
      <alignment horizontal="center"/>
    </xf>
    <xf numFmtId="187" fontId="6" fillId="2" borderId="13" xfId="6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14" fontId="3" fillId="0" borderId="15" xfId="2" applyNumberFormat="1" applyFont="1" applyFill="1" applyBorder="1" applyAlignment="1">
      <alignment horizontal="center"/>
    </xf>
    <xf numFmtId="189" fontId="3" fillId="0" borderId="15" xfId="2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190" fontId="6" fillId="2" borderId="15" xfId="6" applyNumberFormat="1" applyFont="1" applyFill="1" applyBorder="1" applyAlignment="1">
      <alignment horizontal="center" vertical="center"/>
    </xf>
    <xf numFmtId="190" fontId="6" fillId="2" borderId="15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187" fontId="6" fillId="2" borderId="15" xfId="6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4" fontId="3" fillId="0" borderId="21" xfId="2" applyNumberFormat="1" applyFont="1" applyFill="1" applyBorder="1" applyAlignment="1">
      <alignment horizontal="center"/>
    </xf>
    <xf numFmtId="189" fontId="3" fillId="0" borderId="21" xfId="2" applyNumberFormat="1" applyFont="1" applyFill="1" applyBorder="1" applyAlignment="1">
      <alignment horizontal="center"/>
    </xf>
    <xf numFmtId="188" fontId="6" fillId="2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90" fontId="6" fillId="2" borderId="21" xfId="6" applyNumberFormat="1" applyFont="1" applyFill="1" applyBorder="1" applyAlignment="1">
      <alignment horizontal="center" vertical="center"/>
    </xf>
    <xf numFmtId="190" fontId="6" fillId="2" borderId="21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187" fontId="6" fillId="2" borderId="21" xfId="6" applyNumberFormat="1" applyFont="1" applyFill="1" applyBorder="1" applyAlignment="1">
      <alignment vertical="center"/>
    </xf>
    <xf numFmtId="9" fontId="3" fillId="2" borderId="21" xfId="0" applyNumberFormat="1" applyFont="1" applyFill="1" applyBorder="1" applyAlignment="1">
      <alignment horizontal="center"/>
    </xf>
    <xf numFmtId="187" fontId="6" fillId="2" borderId="21" xfId="6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14" fontId="3" fillId="0" borderId="8" xfId="2" applyNumberFormat="1" applyFont="1" applyFill="1" applyBorder="1" applyAlignment="1">
      <alignment horizontal="center"/>
    </xf>
    <xf numFmtId="189" fontId="3" fillId="0" borderId="8" xfId="2" applyNumberFormat="1" applyFont="1" applyFill="1" applyBorder="1" applyAlignment="1">
      <alignment horizontal="center"/>
    </xf>
    <xf numFmtId="188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90" fontId="6" fillId="2" borderId="8" xfId="6" applyNumberFormat="1" applyFont="1" applyFill="1" applyBorder="1" applyAlignment="1">
      <alignment horizontal="center" vertical="center"/>
    </xf>
    <xf numFmtId="190" fontId="6" fillId="2" borderId="8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87" fontId="6" fillId="2" borderId="8" xfId="6" applyNumberFormat="1" applyFont="1" applyFill="1" applyBorder="1" applyAlignment="1">
      <alignment vertical="center"/>
    </xf>
    <xf numFmtId="9" fontId="3" fillId="2" borderId="8" xfId="0" applyNumberFormat="1" applyFont="1" applyFill="1" applyBorder="1" applyAlignment="1">
      <alignment horizontal="center"/>
    </xf>
    <xf numFmtId="187" fontId="6" fillId="2" borderId="8" xfId="6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>
      <alignment horizontal="left" vertical="center"/>
    </xf>
    <xf numFmtId="0" fontId="4" fillId="0" borderId="11" xfId="2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87" fontId="7" fillId="2" borderId="2" xfId="6" applyNumberFormat="1" applyFont="1" applyFill="1" applyBorder="1" applyAlignment="1">
      <alignment horizontal="center" vertical="center" wrapText="1"/>
    </xf>
    <xf numFmtId="187" fontId="7" fillId="2" borderId="6" xfId="6" applyNumberFormat="1" applyFont="1" applyFill="1" applyBorder="1" applyAlignment="1">
      <alignment horizontal="center" vertical="center" wrapText="1"/>
    </xf>
    <xf numFmtId="187" fontId="7" fillId="2" borderId="4" xfId="6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87" fontId="4" fillId="2" borderId="2" xfId="6" applyFont="1" applyFill="1" applyBorder="1" applyAlignment="1">
      <alignment horizontal="center" vertical="center" wrapText="1"/>
    </xf>
    <xf numFmtId="187" fontId="4" fillId="2" borderId="6" xfId="6" applyFont="1" applyFill="1" applyBorder="1" applyAlignment="1">
      <alignment horizontal="center" vertical="center" wrapText="1"/>
    </xf>
    <xf numFmtId="187" fontId="4" fillId="2" borderId="4" xfId="6" applyFont="1" applyFill="1" applyBorder="1" applyAlignment="1">
      <alignment horizontal="center" vertical="center" wrapText="1"/>
    </xf>
    <xf numFmtId="188" fontId="7" fillId="3" borderId="12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</cellXfs>
  <cellStyles count="7">
    <cellStyle name="Comma" xfId="6" builtinId="3"/>
    <cellStyle name="Comma 2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Percent 2" xfId="5" xr:uid="{00000000-0005-0000-0000-000005000000}"/>
    <cellStyle name="Percent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4"/>
  <sheetViews>
    <sheetView tabSelected="1" topLeftCell="A196" zoomScaleNormal="100" workbookViewId="0">
      <selection activeCell="C209" sqref="C209"/>
    </sheetView>
  </sheetViews>
  <sheetFormatPr defaultColWidth="9.09765625" defaultRowHeight="27.75" customHeight="1" x14ac:dyDescent="0.25"/>
  <cols>
    <col min="1" max="1" width="9.69921875" style="3" customWidth="1"/>
    <col min="2" max="2" width="28.69921875" style="15" customWidth="1"/>
    <col min="3" max="4" width="14.296875" style="4" customWidth="1"/>
    <col min="5" max="5" width="14.296875" style="3" customWidth="1"/>
    <col min="6" max="6" width="15.3984375" style="3" customWidth="1"/>
    <col min="7" max="10" width="13.09765625" style="3" customWidth="1"/>
    <col min="11" max="11" width="15.3984375" style="4" customWidth="1"/>
    <col min="12" max="12" width="15.3984375" style="9" customWidth="1"/>
    <col min="13" max="13" width="15.3984375" style="4" customWidth="1"/>
    <col min="14" max="14" width="15.3984375" style="8" customWidth="1"/>
    <col min="15" max="15" width="15.3984375" style="4" customWidth="1"/>
    <col min="16" max="16384" width="9.09765625" style="4"/>
  </cols>
  <sheetData>
    <row r="1" spans="1:15" ht="27.75" customHeight="1" thickBot="1" x14ac:dyDescent="0.3">
      <c r="A1" s="7" t="s">
        <v>34</v>
      </c>
    </row>
    <row r="2" spans="1:15" ht="27.75" customHeight="1" x14ac:dyDescent="0.25">
      <c r="A2" s="7" t="s">
        <v>15</v>
      </c>
      <c r="D2" s="19" t="s">
        <v>23</v>
      </c>
      <c r="E2" s="72">
        <v>0</v>
      </c>
    </row>
    <row r="3" spans="1:15" ht="27.75" customHeight="1" thickBot="1" x14ac:dyDescent="0.65">
      <c r="A3" s="146">
        <v>44561</v>
      </c>
      <c r="B3" s="146"/>
      <c r="D3" s="20" t="s">
        <v>24</v>
      </c>
      <c r="E3" s="60">
        <v>60</v>
      </c>
    </row>
    <row r="4" spans="1:15" ht="33.75" customHeight="1" x14ac:dyDescent="0.25">
      <c r="A4" s="133" t="s">
        <v>10</v>
      </c>
      <c r="B4" s="133" t="s">
        <v>11</v>
      </c>
      <c r="C4" s="133" t="s">
        <v>12</v>
      </c>
      <c r="D4" s="133" t="s">
        <v>13</v>
      </c>
      <c r="E4" s="133" t="s">
        <v>28</v>
      </c>
      <c r="F4" s="132" t="s">
        <v>39</v>
      </c>
      <c r="G4" s="132" t="s">
        <v>27</v>
      </c>
      <c r="H4" s="132" t="s">
        <v>29</v>
      </c>
      <c r="I4" s="132" t="s">
        <v>26</v>
      </c>
      <c r="J4" s="134" t="s">
        <v>14</v>
      </c>
      <c r="K4" s="134" t="s">
        <v>30</v>
      </c>
      <c r="L4" s="137" t="s">
        <v>31</v>
      </c>
      <c r="M4" s="140" t="s">
        <v>32</v>
      </c>
      <c r="N4" s="143" t="s">
        <v>25</v>
      </c>
      <c r="O4" s="143" t="s">
        <v>33</v>
      </c>
    </row>
    <row r="5" spans="1:15" ht="33.75" customHeight="1" x14ac:dyDescent="0.25">
      <c r="A5" s="133"/>
      <c r="B5" s="133"/>
      <c r="C5" s="133"/>
      <c r="D5" s="133"/>
      <c r="E5" s="133"/>
      <c r="F5" s="132"/>
      <c r="G5" s="132"/>
      <c r="H5" s="132"/>
      <c r="I5" s="132"/>
      <c r="J5" s="135"/>
      <c r="K5" s="135"/>
      <c r="L5" s="138"/>
      <c r="M5" s="141"/>
      <c r="N5" s="144"/>
      <c r="O5" s="144"/>
    </row>
    <row r="6" spans="1:15" ht="33.75" customHeight="1" x14ac:dyDescent="0.25">
      <c r="A6" s="133"/>
      <c r="B6" s="133"/>
      <c r="C6" s="133"/>
      <c r="D6" s="133"/>
      <c r="E6" s="133"/>
      <c r="F6" s="132"/>
      <c r="G6" s="132"/>
      <c r="H6" s="132"/>
      <c r="I6" s="132"/>
      <c r="J6" s="135"/>
      <c r="K6" s="135"/>
      <c r="L6" s="138"/>
      <c r="M6" s="141"/>
      <c r="N6" s="144"/>
      <c r="O6" s="144"/>
    </row>
    <row r="7" spans="1:15" ht="33.75" customHeight="1" x14ac:dyDescent="0.25">
      <c r="A7" s="133"/>
      <c r="B7" s="133"/>
      <c r="C7" s="133"/>
      <c r="D7" s="133"/>
      <c r="E7" s="133"/>
      <c r="F7" s="132"/>
      <c r="G7" s="132"/>
      <c r="H7" s="132"/>
      <c r="I7" s="132"/>
      <c r="J7" s="135"/>
      <c r="K7" s="135"/>
      <c r="L7" s="138"/>
      <c r="M7" s="141"/>
      <c r="N7" s="144"/>
      <c r="O7" s="144"/>
    </row>
    <row r="8" spans="1:15" s="3" customFormat="1" ht="33.75" customHeight="1" x14ac:dyDescent="0.25">
      <c r="A8" s="133"/>
      <c r="B8" s="133"/>
      <c r="C8" s="133"/>
      <c r="D8" s="133"/>
      <c r="E8" s="133"/>
      <c r="F8" s="132"/>
      <c r="G8" s="132"/>
      <c r="H8" s="132"/>
      <c r="I8" s="132"/>
      <c r="J8" s="136"/>
      <c r="K8" s="136"/>
      <c r="L8" s="139"/>
      <c r="M8" s="142"/>
      <c r="N8" s="145"/>
      <c r="O8" s="145"/>
    </row>
    <row r="9" spans="1:15" ht="27.75" customHeight="1" x14ac:dyDescent="0.6">
      <c r="A9" s="81">
        <v>1</v>
      </c>
      <c r="B9" s="82"/>
      <c r="C9" s="83">
        <v>26121</v>
      </c>
      <c r="D9" s="83">
        <v>41385</v>
      </c>
      <c r="E9" s="84">
        <v>155700</v>
      </c>
      <c r="F9" s="85">
        <f>DATE(YEAR(C9)+$E$3,MONTH(C9),DAY(C9))</f>
        <v>48036</v>
      </c>
      <c r="G9" s="86">
        <f>DATEDIF(C9,$A$3,"Y")</f>
        <v>50</v>
      </c>
      <c r="H9" s="87">
        <f>DATEDIF(D9,F9,"M")/12</f>
        <v>18.166666666666668</v>
      </c>
      <c r="I9" s="88">
        <f t="shared" ref="I9:I195" si="0">+H9-J9</f>
        <v>8.6666666666666679</v>
      </c>
      <c r="J9" s="87">
        <f>DATEDIF($A$3,F9,"m")/12</f>
        <v>9.5</v>
      </c>
      <c r="K9" s="89">
        <f t="shared" ref="K9:K26" si="1">ROUND(E9*(1+$E$2)^(J9),0)</f>
        <v>155700</v>
      </c>
      <c r="L9" s="90">
        <f>K9*VLOOKUP($H9,Assumption!$A$4:$D$9,4)</f>
        <v>1557000</v>
      </c>
      <c r="M9" s="91">
        <f>VLOOKUP(G9,Assumption!$A$13:$D$16,4)</f>
        <v>0.5</v>
      </c>
      <c r="N9" s="92">
        <f t="shared" ref="N9:N195" si="2">+L9*M9</f>
        <v>778500</v>
      </c>
      <c r="O9" s="92">
        <f t="shared" ref="O9:O195" si="3">+N9*I9/H9</f>
        <v>371394.49541284406</v>
      </c>
    </row>
    <row r="10" spans="1:15" ht="27.75" customHeight="1" x14ac:dyDescent="0.6">
      <c r="A10" s="94">
        <v>2</v>
      </c>
      <c r="B10" s="95"/>
      <c r="C10" s="96">
        <v>30446</v>
      </c>
      <c r="D10" s="96">
        <v>42051</v>
      </c>
      <c r="E10" s="97">
        <v>72270</v>
      </c>
      <c r="F10" s="62">
        <f t="shared" ref="F10:F195" si="4">DATE(YEAR(C10)+$E$3,MONTH(C10),DAY(C10))</f>
        <v>52361</v>
      </c>
      <c r="G10" s="98">
        <f t="shared" ref="G10:G195" si="5">DATEDIF(C10,$A$3,"Y")</f>
        <v>38</v>
      </c>
      <c r="H10" s="99">
        <f t="shared" ref="H10:H195" si="6">DATEDIF(D10,F10,"M")/12</f>
        <v>28.166666666666668</v>
      </c>
      <c r="I10" s="100">
        <f t="shared" si="0"/>
        <v>6.8333333333333357</v>
      </c>
      <c r="J10" s="99">
        <f t="shared" ref="J10:J195" si="7">DATEDIF($A$3,F10,"m")/12</f>
        <v>21.333333333333332</v>
      </c>
      <c r="K10" s="101">
        <f t="shared" si="1"/>
        <v>72270</v>
      </c>
      <c r="L10" s="102">
        <f>K10*VLOOKUP($H10,Assumption!$A$4:$D$9,4)</f>
        <v>963597.59100000001</v>
      </c>
      <c r="M10" s="18">
        <f>VLOOKUP(G10,Assumption!$A$13:$D$16,4)</f>
        <v>0.2</v>
      </c>
      <c r="N10" s="14">
        <f t="shared" si="2"/>
        <v>192719.51820000002</v>
      </c>
      <c r="O10" s="14">
        <f t="shared" si="3"/>
        <v>46754.439326627238</v>
      </c>
    </row>
    <row r="11" spans="1:15" ht="27.75" customHeight="1" x14ac:dyDescent="0.6">
      <c r="A11" s="71">
        <v>3</v>
      </c>
      <c r="B11" s="103"/>
      <c r="C11" s="104">
        <v>28878</v>
      </c>
      <c r="D11" s="104">
        <v>41487</v>
      </c>
      <c r="E11" s="105">
        <v>16643</v>
      </c>
      <c r="F11" s="106">
        <f t="shared" si="4"/>
        <v>50793</v>
      </c>
      <c r="G11" s="107">
        <f t="shared" si="5"/>
        <v>42</v>
      </c>
      <c r="H11" s="108">
        <f t="shared" si="6"/>
        <v>25.416666666666668</v>
      </c>
      <c r="I11" s="109">
        <f t="shared" si="0"/>
        <v>8.4166666666666679</v>
      </c>
      <c r="J11" s="108">
        <f t="shared" si="7"/>
        <v>17</v>
      </c>
      <c r="K11" s="110">
        <f t="shared" si="1"/>
        <v>16643</v>
      </c>
      <c r="L11" s="111">
        <f>K11*VLOOKUP($H11,Assumption!$A$4:$D$9,4)</f>
        <v>221906.11189999999</v>
      </c>
      <c r="M11" s="112">
        <f>VLOOKUP(G11,Assumption!$A$13:$D$16,4)</f>
        <v>0.5</v>
      </c>
      <c r="N11" s="113">
        <f t="shared" si="2"/>
        <v>110953.05594999999</v>
      </c>
      <c r="O11" s="113">
        <f t="shared" si="3"/>
        <v>36741.831642459023</v>
      </c>
    </row>
    <row r="12" spans="1:15" ht="27.75" customHeight="1" x14ac:dyDescent="0.6">
      <c r="A12" s="16">
        <v>4</v>
      </c>
      <c r="B12" s="93"/>
      <c r="C12" s="5">
        <v>29536</v>
      </c>
      <c r="D12" s="5">
        <v>41677</v>
      </c>
      <c r="E12" s="6">
        <v>14316</v>
      </c>
      <c r="F12" s="58">
        <f t="shared" si="4"/>
        <v>51451</v>
      </c>
      <c r="G12" s="10">
        <f t="shared" si="5"/>
        <v>41</v>
      </c>
      <c r="H12" s="63">
        <f t="shared" si="6"/>
        <v>26.75</v>
      </c>
      <c r="I12" s="64">
        <f t="shared" si="0"/>
        <v>7.9166666666666679</v>
      </c>
      <c r="J12" s="63">
        <f t="shared" si="7"/>
        <v>18.833333333333332</v>
      </c>
      <c r="K12" s="11">
        <f t="shared" si="1"/>
        <v>14316</v>
      </c>
      <c r="L12" s="12">
        <f>K12*VLOOKUP($H12,Assumption!$A$4:$D$9,4)</f>
        <v>190879.52280000001</v>
      </c>
      <c r="M12" s="17">
        <f>VLOOKUP(G12,Assumption!$A$13:$D$16,4)</f>
        <v>0.5</v>
      </c>
      <c r="N12" s="13">
        <f t="shared" si="2"/>
        <v>95439.761400000003</v>
      </c>
      <c r="O12" s="13">
        <f t="shared" si="3"/>
        <v>28245.412252336453</v>
      </c>
    </row>
    <row r="13" spans="1:15" ht="27.75" customHeight="1" x14ac:dyDescent="0.6">
      <c r="A13" s="16">
        <v>5</v>
      </c>
      <c r="B13" s="93"/>
      <c r="C13" s="5">
        <v>27337</v>
      </c>
      <c r="D13" s="5">
        <v>41710</v>
      </c>
      <c r="E13" s="6">
        <v>14464</v>
      </c>
      <c r="F13" s="58">
        <f t="shared" si="4"/>
        <v>49252</v>
      </c>
      <c r="G13" s="10">
        <f t="shared" si="5"/>
        <v>47</v>
      </c>
      <c r="H13" s="63">
        <f t="shared" si="6"/>
        <v>20.583333333333332</v>
      </c>
      <c r="I13" s="64">
        <f t="shared" si="0"/>
        <v>7.7499999999999982</v>
      </c>
      <c r="J13" s="63">
        <f t="shared" si="7"/>
        <v>12.833333333333334</v>
      </c>
      <c r="K13" s="11">
        <f t="shared" si="1"/>
        <v>14464</v>
      </c>
      <c r="L13" s="12">
        <f>K13*VLOOKUP($H13,Assumption!$A$4:$D$9,4)</f>
        <v>192852.8512</v>
      </c>
      <c r="M13" s="17">
        <f>VLOOKUP(G13,Assumption!$A$13:$D$16,4)</f>
        <v>0.5</v>
      </c>
      <c r="N13" s="13">
        <f t="shared" si="2"/>
        <v>96426.425600000002</v>
      </c>
      <c r="O13" s="13">
        <f t="shared" si="3"/>
        <v>36306.305995141694</v>
      </c>
    </row>
    <row r="14" spans="1:15" ht="27.75" customHeight="1" x14ac:dyDescent="0.6">
      <c r="A14" s="16">
        <v>6</v>
      </c>
      <c r="B14" s="93"/>
      <c r="C14" s="5">
        <v>27145</v>
      </c>
      <c r="D14" s="5">
        <v>42614</v>
      </c>
      <c r="E14" s="6">
        <v>13460</v>
      </c>
      <c r="F14" s="58">
        <f t="shared" si="4"/>
        <v>49060</v>
      </c>
      <c r="G14" s="10">
        <f t="shared" si="5"/>
        <v>47</v>
      </c>
      <c r="H14" s="63">
        <f t="shared" si="6"/>
        <v>17.583333333333332</v>
      </c>
      <c r="I14" s="64">
        <f t="shared" si="0"/>
        <v>5.3333333333333321</v>
      </c>
      <c r="J14" s="63">
        <f t="shared" si="7"/>
        <v>12.25</v>
      </c>
      <c r="K14" s="11">
        <f t="shared" si="1"/>
        <v>13460</v>
      </c>
      <c r="L14" s="12">
        <f>K14*VLOOKUP($H14,Assumption!$A$4:$D$9,4)</f>
        <v>134600</v>
      </c>
      <c r="M14" s="17">
        <f>VLOOKUP(G14,Assumption!$A$13:$D$16,4)</f>
        <v>0.5</v>
      </c>
      <c r="N14" s="13">
        <f t="shared" si="2"/>
        <v>67300</v>
      </c>
      <c r="O14" s="13">
        <f t="shared" si="3"/>
        <v>20413.270142180092</v>
      </c>
    </row>
    <row r="15" spans="1:15" ht="27.75" customHeight="1" x14ac:dyDescent="0.6">
      <c r="A15" s="16">
        <v>7</v>
      </c>
      <c r="B15" s="93"/>
      <c r="C15" s="5">
        <v>35791</v>
      </c>
      <c r="D15" s="5">
        <v>42756</v>
      </c>
      <c r="E15" s="6">
        <v>14500</v>
      </c>
      <c r="F15" s="58">
        <f t="shared" si="4"/>
        <v>57706</v>
      </c>
      <c r="G15" s="10">
        <f t="shared" si="5"/>
        <v>24</v>
      </c>
      <c r="H15" s="63">
        <f t="shared" si="6"/>
        <v>40.916666666666664</v>
      </c>
      <c r="I15" s="64">
        <f t="shared" si="0"/>
        <v>5</v>
      </c>
      <c r="J15" s="63">
        <f t="shared" si="7"/>
        <v>35.916666666666664</v>
      </c>
      <c r="K15" s="11">
        <f t="shared" si="1"/>
        <v>14500</v>
      </c>
      <c r="L15" s="12">
        <f>K15*VLOOKUP($H15,Assumption!$A$4:$D$9,4)</f>
        <v>193332.85</v>
      </c>
      <c r="M15" s="17">
        <f>VLOOKUP(G15,Assumption!$A$13:$D$16,4)</f>
        <v>0</v>
      </c>
      <c r="N15" s="13">
        <f t="shared" si="2"/>
        <v>0</v>
      </c>
      <c r="O15" s="13">
        <f t="shared" si="3"/>
        <v>0</v>
      </c>
    </row>
    <row r="16" spans="1:15" ht="27.75" customHeight="1" x14ac:dyDescent="0.6">
      <c r="A16" s="16">
        <v>8</v>
      </c>
      <c r="B16" s="93"/>
      <c r="C16" s="5">
        <v>35559</v>
      </c>
      <c r="D16" s="5">
        <v>42758</v>
      </c>
      <c r="E16" s="6">
        <v>15830</v>
      </c>
      <c r="F16" s="58">
        <f t="shared" si="4"/>
        <v>57474</v>
      </c>
      <c r="G16" s="10">
        <f t="shared" si="5"/>
        <v>24</v>
      </c>
      <c r="H16" s="63">
        <f t="shared" si="6"/>
        <v>40.25</v>
      </c>
      <c r="I16" s="64">
        <f t="shared" si="0"/>
        <v>4.9166666666666643</v>
      </c>
      <c r="J16" s="63">
        <f t="shared" si="7"/>
        <v>35.333333333333336</v>
      </c>
      <c r="K16" s="11">
        <f t="shared" si="1"/>
        <v>15830</v>
      </c>
      <c r="L16" s="12">
        <f>K16*VLOOKUP($H16,Assumption!$A$4:$D$9,4)</f>
        <v>211066.139</v>
      </c>
      <c r="M16" s="17">
        <f>VLOOKUP(G16,Assumption!$A$13:$D$16,4)</f>
        <v>0</v>
      </c>
      <c r="N16" s="13">
        <f t="shared" si="2"/>
        <v>0</v>
      </c>
      <c r="O16" s="13">
        <f t="shared" si="3"/>
        <v>0</v>
      </c>
    </row>
    <row r="17" spans="1:15" ht="27.75" customHeight="1" x14ac:dyDescent="0.6">
      <c r="A17" s="16">
        <v>9</v>
      </c>
      <c r="B17" s="93"/>
      <c r="C17" s="5">
        <v>34578</v>
      </c>
      <c r="D17" s="5">
        <v>43185</v>
      </c>
      <c r="E17" s="6">
        <v>26500</v>
      </c>
      <c r="F17" s="58">
        <f t="shared" si="4"/>
        <v>56493</v>
      </c>
      <c r="G17" s="10">
        <f t="shared" si="5"/>
        <v>27</v>
      </c>
      <c r="H17" s="63">
        <f t="shared" si="6"/>
        <v>36.416666666666664</v>
      </c>
      <c r="I17" s="64">
        <f t="shared" si="0"/>
        <v>3.75</v>
      </c>
      <c r="J17" s="63">
        <f t="shared" si="7"/>
        <v>32.666666666666664</v>
      </c>
      <c r="K17" s="11">
        <f t="shared" si="1"/>
        <v>26500</v>
      </c>
      <c r="L17" s="12">
        <f>K17*VLOOKUP($H17,Assumption!$A$4:$D$9,4)</f>
        <v>353332.45</v>
      </c>
      <c r="M17" s="17">
        <f>VLOOKUP(G17,Assumption!$A$13:$D$16,4)</f>
        <v>0</v>
      </c>
      <c r="N17" s="13">
        <f t="shared" si="2"/>
        <v>0</v>
      </c>
      <c r="O17" s="13">
        <f t="shared" si="3"/>
        <v>0</v>
      </c>
    </row>
    <row r="18" spans="1:15" ht="27.75" customHeight="1" x14ac:dyDescent="0.6">
      <c r="A18" s="94">
        <v>10</v>
      </c>
      <c r="B18" s="95"/>
      <c r="C18" s="96">
        <v>25781</v>
      </c>
      <c r="D18" s="96">
        <v>43455</v>
      </c>
      <c r="E18" s="97">
        <v>13400</v>
      </c>
      <c r="F18" s="62">
        <f t="shared" si="4"/>
        <v>47696</v>
      </c>
      <c r="G18" s="98">
        <f t="shared" si="5"/>
        <v>51</v>
      </c>
      <c r="H18" s="99">
        <f t="shared" si="6"/>
        <v>11.583333333333334</v>
      </c>
      <c r="I18" s="100">
        <f t="shared" si="0"/>
        <v>3</v>
      </c>
      <c r="J18" s="99">
        <f t="shared" si="7"/>
        <v>8.5833333333333339</v>
      </c>
      <c r="K18" s="101">
        <f t="shared" si="1"/>
        <v>13400</v>
      </c>
      <c r="L18" s="102">
        <f>K18*VLOOKUP($H18,Assumption!$A$4:$D$9,4)</f>
        <v>134000</v>
      </c>
      <c r="M18" s="18">
        <f>VLOOKUP(G18,Assumption!$A$13:$D$16,4)</f>
        <v>1</v>
      </c>
      <c r="N18" s="14">
        <f t="shared" si="2"/>
        <v>134000</v>
      </c>
      <c r="O18" s="14">
        <f t="shared" si="3"/>
        <v>34705.03597122302</v>
      </c>
    </row>
    <row r="19" spans="1:15" ht="27.75" customHeight="1" x14ac:dyDescent="0.6">
      <c r="A19" s="71">
        <v>11</v>
      </c>
      <c r="B19" s="103"/>
      <c r="C19" s="104">
        <v>29269</v>
      </c>
      <c r="D19" s="104">
        <v>41687</v>
      </c>
      <c r="E19" s="105">
        <v>58510</v>
      </c>
      <c r="F19" s="106">
        <f t="shared" si="4"/>
        <v>51184</v>
      </c>
      <c r="G19" s="107">
        <f t="shared" si="5"/>
        <v>41</v>
      </c>
      <c r="H19" s="108">
        <f t="shared" si="6"/>
        <v>26</v>
      </c>
      <c r="I19" s="109">
        <f t="shared" si="0"/>
        <v>7.9166666666666679</v>
      </c>
      <c r="J19" s="108">
        <f t="shared" si="7"/>
        <v>18.083333333333332</v>
      </c>
      <c r="K19" s="110">
        <f t="shared" si="1"/>
        <v>58510</v>
      </c>
      <c r="L19" s="111">
        <f>K19*VLOOKUP($H19,Assumption!$A$4:$D$9,4)</f>
        <v>780131.38299999991</v>
      </c>
      <c r="M19" s="112">
        <f>VLOOKUP(G19,Assumption!$A$13:$D$16,4)</f>
        <v>0.5</v>
      </c>
      <c r="N19" s="113">
        <f t="shared" si="2"/>
        <v>390065.69149999996</v>
      </c>
      <c r="O19" s="113">
        <f t="shared" si="3"/>
        <v>118770.00221955127</v>
      </c>
    </row>
    <row r="20" spans="1:15" ht="27.75" customHeight="1" x14ac:dyDescent="0.6">
      <c r="A20" s="94">
        <v>12</v>
      </c>
      <c r="B20" s="95"/>
      <c r="C20" s="96">
        <v>32338</v>
      </c>
      <c r="D20" s="96">
        <v>42744</v>
      </c>
      <c r="E20" s="97">
        <v>24630</v>
      </c>
      <c r="F20" s="62">
        <f t="shared" si="4"/>
        <v>54253</v>
      </c>
      <c r="G20" s="98">
        <f t="shared" si="5"/>
        <v>33</v>
      </c>
      <c r="H20" s="99">
        <f t="shared" si="6"/>
        <v>31.5</v>
      </c>
      <c r="I20" s="100">
        <f t="shared" si="0"/>
        <v>5</v>
      </c>
      <c r="J20" s="99">
        <f t="shared" si="7"/>
        <v>26.5</v>
      </c>
      <c r="K20" s="101">
        <f t="shared" si="1"/>
        <v>24630</v>
      </c>
      <c r="L20" s="102">
        <f>K20*VLOOKUP($H20,Assumption!$A$4:$D$9,4)</f>
        <v>328399.179</v>
      </c>
      <c r="M20" s="18">
        <f>VLOOKUP(G20,Assumption!$A$13:$D$16,4)</f>
        <v>0.2</v>
      </c>
      <c r="N20" s="14">
        <f t="shared" si="2"/>
        <v>65679.835800000001</v>
      </c>
      <c r="O20" s="14">
        <f t="shared" si="3"/>
        <v>10425.370761904762</v>
      </c>
    </row>
    <row r="21" spans="1:15" ht="27.75" customHeight="1" x14ac:dyDescent="0.6">
      <c r="A21" s="71">
        <v>13</v>
      </c>
      <c r="B21" s="103"/>
      <c r="C21" s="104">
        <v>28495</v>
      </c>
      <c r="D21" s="104">
        <v>42268</v>
      </c>
      <c r="E21" s="105">
        <v>86000</v>
      </c>
      <c r="F21" s="106">
        <f t="shared" si="4"/>
        <v>50410</v>
      </c>
      <c r="G21" s="107">
        <f t="shared" si="5"/>
        <v>43</v>
      </c>
      <c r="H21" s="108">
        <f t="shared" si="6"/>
        <v>22.25</v>
      </c>
      <c r="I21" s="109">
        <f t="shared" si="0"/>
        <v>6.25</v>
      </c>
      <c r="J21" s="108">
        <f t="shared" si="7"/>
        <v>16</v>
      </c>
      <c r="K21" s="110">
        <f t="shared" si="1"/>
        <v>86000</v>
      </c>
      <c r="L21" s="111">
        <f>K21*VLOOKUP($H21,Assumption!$A$4:$D$9,4)</f>
        <v>1146663.8</v>
      </c>
      <c r="M21" s="112">
        <f>VLOOKUP(G21,Assumption!$A$13:$D$16,4)</f>
        <v>0.5</v>
      </c>
      <c r="N21" s="113">
        <f t="shared" si="2"/>
        <v>573331.9</v>
      </c>
      <c r="O21" s="113">
        <f t="shared" si="3"/>
        <v>161048.28651685393</v>
      </c>
    </row>
    <row r="22" spans="1:15" ht="27.75" customHeight="1" x14ac:dyDescent="0.6">
      <c r="A22" s="94">
        <v>14</v>
      </c>
      <c r="B22" s="95"/>
      <c r="C22" s="96">
        <v>27159</v>
      </c>
      <c r="D22" s="96">
        <v>42781</v>
      </c>
      <c r="E22" s="97">
        <v>47920</v>
      </c>
      <c r="F22" s="62">
        <f t="shared" si="4"/>
        <v>49074</v>
      </c>
      <c r="G22" s="98">
        <f t="shared" si="5"/>
        <v>47</v>
      </c>
      <c r="H22" s="99">
        <f t="shared" si="6"/>
        <v>17.166666666666668</v>
      </c>
      <c r="I22" s="100">
        <f t="shared" si="0"/>
        <v>4.8333333333333339</v>
      </c>
      <c r="J22" s="99">
        <f t="shared" si="7"/>
        <v>12.333333333333334</v>
      </c>
      <c r="K22" s="101">
        <f t="shared" si="1"/>
        <v>47920</v>
      </c>
      <c r="L22" s="102">
        <f>K22*VLOOKUP($H22,Assumption!$A$4:$D$9,4)</f>
        <v>479200</v>
      </c>
      <c r="M22" s="18">
        <f>VLOOKUP(G22,Assumption!$A$13:$D$16,4)</f>
        <v>0.5</v>
      </c>
      <c r="N22" s="14">
        <f t="shared" si="2"/>
        <v>239600</v>
      </c>
      <c r="O22" s="14">
        <f t="shared" si="3"/>
        <v>67460.194174757286</v>
      </c>
    </row>
    <row r="23" spans="1:15" ht="27.75" customHeight="1" x14ac:dyDescent="0.6">
      <c r="A23" s="71">
        <v>15</v>
      </c>
      <c r="B23" s="103"/>
      <c r="C23" s="104">
        <v>27599</v>
      </c>
      <c r="D23" s="104">
        <v>41575</v>
      </c>
      <c r="E23" s="105">
        <v>12539</v>
      </c>
      <c r="F23" s="106">
        <f t="shared" si="4"/>
        <v>49514</v>
      </c>
      <c r="G23" s="107">
        <f t="shared" si="5"/>
        <v>46</v>
      </c>
      <c r="H23" s="108">
        <f t="shared" si="6"/>
        <v>21.666666666666668</v>
      </c>
      <c r="I23" s="109">
        <f t="shared" si="0"/>
        <v>8.1666666666666679</v>
      </c>
      <c r="J23" s="108">
        <f t="shared" si="7"/>
        <v>13.5</v>
      </c>
      <c r="K23" s="110">
        <f t="shared" si="1"/>
        <v>12539</v>
      </c>
      <c r="L23" s="111">
        <f>K23*VLOOKUP($H23,Assumption!$A$4:$D$9,4)</f>
        <v>167186.2487</v>
      </c>
      <c r="M23" s="112">
        <f>VLOOKUP(G23,Assumption!$A$13:$D$16,4)</f>
        <v>0.5</v>
      </c>
      <c r="N23" s="113">
        <f t="shared" si="2"/>
        <v>83593.124349999998</v>
      </c>
      <c r="O23" s="113">
        <f t="shared" si="3"/>
        <v>31508.177639615387</v>
      </c>
    </row>
    <row r="24" spans="1:15" ht="27.75" customHeight="1" x14ac:dyDescent="0.6">
      <c r="A24" s="16">
        <v>16</v>
      </c>
      <c r="B24" s="93"/>
      <c r="C24" s="5">
        <v>30391</v>
      </c>
      <c r="D24" s="5">
        <v>41946</v>
      </c>
      <c r="E24" s="6">
        <v>12044</v>
      </c>
      <c r="F24" s="58">
        <f t="shared" si="4"/>
        <v>52306</v>
      </c>
      <c r="G24" s="10">
        <f t="shared" si="5"/>
        <v>38</v>
      </c>
      <c r="H24" s="63">
        <f t="shared" si="6"/>
        <v>28.333333333333332</v>
      </c>
      <c r="I24" s="64">
        <f t="shared" si="0"/>
        <v>7.1666666666666643</v>
      </c>
      <c r="J24" s="63">
        <f t="shared" si="7"/>
        <v>21.166666666666668</v>
      </c>
      <c r="K24" s="11">
        <f t="shared" si="1"/>
        <v>12044</v>
      </c>
      <c r="L24" s="12">
        <f>K24*VLOOKUP($H24,Assumption!$A$4:$D$9,4)</f>
        <v>160586.26519999999</v>
      </c>
      <c r="M24" s="17">
        <f>VLOOKUP(G24,Assumption!$A$13:$D$16,4)</f>
        <v>0.2</v>
      </c>
      <c r="N24" s="13">
        <f t="shared" si="2"/>
        <v>32117.25304</v>
      </c>
      <c r="O24" s="13">
        <f t="shared" si="3"/>
        <v>8123.7757689411737</v>
      </c>
    </row>
    <row r="25" spans="1:15" ht="27.75" customHeight="1" x14ac:dyDescent="0.6">
      <c r="A25" s="16">
        <v>17</v>
      </c>
      <c r="B25" s="93"/>
      <c r="C25" s="5">
        <v>31254</v>
      </c>
      <c r="D25" s="5">
        <v>41968</v>
      </c>
      <c r="E25" s="6">
        <v>11960</v>
      </c>
      <c r="F25" s="58">
        <f t="shared" si="4"/>
        <v>53169</v>
      </c>
      <c r="G25" s="10">
        <f t="shared" si="5"/>
        <v>36</v>
      </c>
      <c r="H25" s="63">
        <f t="shared" si="6"/>
        <v>30.666666666666668</v>
      </c>
      <c r="I25" s="64">
        <f t="shared" si="0"/>
        <v>7.1666666666666679</v>
      </c>
      <c r="J25" s="63">
        <f t="shared" si="7"/>
        <v>23.5</v>
      </c>
      <c r="K25" s="11">
        <f t="shared" si="1"/>
        <v>11960</v>
      </c>
      <c r="L25" s="12">
        <f>K25*VLOOKUP($H25,Assumption!$A$4:$D$9,4)</f>
        <v>159466.26799999998</v>
      </c>
      <c r="M25" s="17">
        <f>VLOOKUP(G25,Assumption!$A$13:$D$16,4)</f>
        <v>0.2</v>
      </c>
      <c r="N25" s="13">
        <f t="shared" si="2"/>
        <v>31893.253599999996</v>
      </c>
      <c r="O25" s="13">
        <f t="shared" si="3"/>
        <v>7453.3147000000008</v>
      </c>
    </row>
    <row r="26" spans="1:15" ht="27.75" customHeight="1" x14ac:dyDescent="0.6">
      <c r="A26" s="16">
        <v>18</v>
      </c>
      <c r="B26" s="93"/>
      <c r="C26" s="5">
        <v>28660</v>
      </c>
      <c r="D26" s="5">
        <v>41974</v>
      </c>
      <c r="E26" s="6">
        <v>12123</v>
      </c>
      <c r="F26" s="58">
        <f t="shared" si="4"/>
        <v>50575</v>
      </c>
      <c r="G26" s="10">
        <f t="shared" si="5"/>
        <v>43</v>
      </c>
      <c r="H26" s="63">
        <f t="shared" si="6"/>
        <v>23.5</v>
      </c>
      <c r="I26" s="64">
        <f t="shared" si="0"/>
        <v>7.0833333333333321</v>
      </c>
      <c r="J26" s="63">
        <f t="shared" si="7"/>
        <v>16.416666666666668</v>
      </c>
      <c r="K26" s="11">
        <f t="shared" si="1"/>
        <v>12123</v>
      </c>
      <c r="L26" s="12">
        <f>K26*VLOOKUP($H26,Assumption!$A$4:$D$9,4)</f>
        <v>161639.59589999999</v>
      </c>
      <c r="M26" s="17">
        <f>VLOOKUP(G26,Assumption!$A$13:$D$16,4)</f>
        <v>0.5</v>
      </c>
      <c r="N26" s="13">
        <f t="shared" si="2"/>
        <v>80819.797949999993</v>
      </c>
      <c r="O26" s="13">
        <f t="shared" si="3"/>
        <v>24360.577396276589</v>
      </c>
    </row>
    <row r="27" spans="1:15" ht="27.75" customHeight="1" x14ac:dyDescent="0.6">
      <c r="A27" s="16">
        <v>19</v>
      </c>
      <c r="B27" s="93"/>
      <c r="C27" s="5">
        <v>32406</v>
      </c>
      <c r="D27" s="5">
        <v>42079</v>
      </c>
      <c r="E27" s="6">
        <v>22647</v>
      </c>
      <c r="F27" s="58">
        <f t="shared" ref="F27:F37" si="8">DATE(YEAR(C27)+$E$3,MONTH(C27),DAY(C27))</f>
        <v>54321</v>
      </c>
      <c r="G27" s="10">
        <f t="shared" ref="G27:G37" si="9">DATEDIF(C27,$A$3,"Y")</f>
        <v>33</v>
      </c>
      <c r="H27" s="63">
        <f t="shared" ref="H27:H37" si="10">DATEDIF(D27,F27,"M")/12</f>
        <v>33.5</v>
      </c>
      <c r="I27" s="64">
        <f t="shared" ref="I27:I37" si="11">+H27-J27</f>
        <v>6.8333333333333321</v>
      </c>
      <c r="J27" s="63">
        <f t="shared" ref="J27:J37" si="12">DATEDIF($A$3,F27,"m")/12</f>
        <v>26.666666666666668</v>
      </c>
      <c r="K27" s="11">
        <f t="shared" ref="K27:K37" si="13">ROUND(E27*(1+$E$2)^(J27),0)</f>
        <v>22647</v>
      </c>
      <c r="L27" s="12">
        <f>K27*VLOOKUP($H27,Assumption!$A$4:$D$9,4)</f>
        <v>301959.2451</v>
      </c>
      <c r="M27" s="17">
        <f>VLOOKUP(G27,Assumption!$A$13:$D$16,4)</f>
        <v>0.2</v>
      </c>
      <c r="N27" s="13">
        <f t="shared" ref="N27:N37" si="14">+L27*M27</f>
        <v>60391.849020000001</v>
      </c>
      <c r="O27" s="13">
        <f t="shared" ref="O27:O37" si="15">+N27*I27/H27</f>
        <v>12318.735372238805</v>
      </c>
    </row>
    <row r="28" spans="1:15" ht="27.75" customHeight="1" x14ac:dyDescent="0.6">
      <c r="A28" s="16">
        <v>20</v>
      </c>
      <c r="B28" s="93"/>
      <c r="C28" s="5">
        <v>33181</v>
      </c>
      <c r="D28" s="5">
        <v>42145</v>
      </c>
      <c r="E28" s="6">
        <v>11970</v>
      </c>
      <c r="F28" s="58">
        <f t="shared" si="8"/>
        <v>55096</v>
      </c>
      <c r="G28" s="10">
        <f t="shared" si="9"/>
        <v>31</v>
      </c>
      <c r="H28" s="63">
        <f t="shared" si="10"/>
        <v>35.416666666666664</v>
      </c>
      <c r="I28" s="64">
        <f t="shared" si="11"/>
        <v>6.5833333333333321</v>
      </c>
      <c r="J28" s="63">
        <f t="shared" si="12"/>
        <v>28.833333333333332</v>
      </c>
      <c r="K28" s="11">
        <f t="shared" si="13"/>
        <v>11970</v>
      </c>
      <c r="L28" s="12">
        <f>K28*VLOOKUP($H28,Assumption!$A$4:$D$9,4)</f>
        <v>159599.601</v>
      </c>
      <c r="M28" s="17">
        <f>VLOOKUP(G28,Assumption!$A$13:$D$16,4)</f>
        <v>0.2</v>
      </c>
      <c r="N28" s="13">
        <f t="shared" si="14"/>
        <v>31919.9202</v>
      </c>
      <c r="O28" s="13">
        <f t="shared" si="15"/>
        <v>5933.3498724705878</v>
      </c>
    </row>
    <row r="29" spans="1:15" ht="27.75" customHeight="1" x14ac:dyDescent="0.6">
      <c r="A29" s="16">
        <v>21</v>
      </c>
      <c r="B29" s="93"/>
      <c r="C29" s="5">
        <v>30135</v>
      </c>
      <c r="D29" s="5">
        <v>42254</v>
      </c>
      <c r="E29" s="6">
        <v>14000</v>
      </c>
      <c r="F29" s="58">
        <f t="shared" si="8"/>
        <v>52050</v>
      </c>
      <c r="G29" s="10">
        <f t="shared" si="9"/>
        <v>39</v>
      </c>
      <c r="H29" s="63">
        <f t="shared" si="10"/>
        <v>26.75</v>
      </c>
      <c r="I29" s="64">
        <f t="shared" si="11"/>
        <v>6.25</v>
      </c>
      <c r="J29" s="63">
        <f t="shared" si="12"/>
        <v>20.5</v>
      </c>
      <c r="K29" s="11">
        <f t="shared" si="13"/>
        <v>14000</v>
      </c>
      <c r="L29" s="12">
        <f>K29*VLOOKUP($H29,Assumption!$A$4:$D$9,4)</f>
        <v>186666.19999999998</v>
      </c>
      <c r="M29" s="17">
        <f>VLOOKUP(G29,Assumption!$A$13:$D$16,4)</f>
        <v>0.2</v>
      </c>
      <c r="N29" s="13">
        <f t="shared" si="14"/>
        <v>37333.24</v>
      </c>
      <c r="O29" s="13">
        <f t="shared" si="15"/>
        <v>8722.7196261682238</v>
      </c>
    </row>
    <row r="30" spans="1:15" ht="27.75" customHeight="1" x14ac:dyDescent="0.6">
      <c r="A30" s="94">
        <v>22</v>
      </c>
      <c r="B30" s="95"/>
      <c r="C30" s="96">
        <v>29758</v>
      </c>
      <c r="D30" s="96">
        <v>42767</v>
      </c>
      <c r="E30" s="97">
        <v>30840</v>
      </c>
      <c r="F30" s="62">
        <f t="shared" si="8"/>
        <v>51673</v>
      </c>
      <c r="G30" s="98">
        <f t="shared" si="9"/>
        <v>40</v>
      </c>
      <c r="H30" s="99">
        <f t="shared" si="10"/>
        <v>24.333333333333332</v>
      </c>
      <c r="I30" s="100">
        <f t="shared" si="11"/>
        <v>4.9166666666666643</v>
      </c>
      <c r="J30" s="99">
        <f t="shared" si="12"/>
        <v>19.416666666666668</v>
      </c>
      <c r="K30" s="101">
        <f t="shared" si="13"/>
        <v>30840</v>
      </c>
      <c r="L30" s="102">
        <f>K30*VLOOKUP($H30,Assumption!$A$4:$D$9,4)</f>
        <v>411198.97200000001</v>
      </c>
      <c r="M30" s="18">
        <f>VLOOKUP(G30,Assumption!$A$13:$D$16,4)</f>
        <v>0.2</v>
      </c>
      <c r="N30" s="14">
        <f t="shared" si="14"/>
        <v>82239.794400000013</v>
      </c>
      <c r="O30" s="14">
        <f t="shared" si="15"/>
        <v>16616.944758904105</v>
      </c>
    </row>
    <row r="31" spans="1:15" ht="27.75" customHeight="1" x14ac:dyDescent="0.6">
      <c r="A31" s="71">
        <v>23</v>
      </c>
      <c r="B31" s="103"/>
      <c r="C31" s="104">
        <v>35100</v>
      </c>
      <c r="D31" s="104">
        <v>42324</v>
      </c>
      <c r="E31" s="105">
        <v>10996</v>
      </c>
      <c r="F31" s="106">
        <f t="shared" si="8"/>
        <v>57015</v>
      </c>
      <c r="G31" s="107">
        <f t="shared" si="9"/>
        <v>25</v>
      </c>
      <c r="H31" s="108">
        <f t="shared" si="10"/>
        <v>40.166666666666664</v>
      </c>
      <c r="I31" s="109">
        <f t="shared" si="11"/>
        <v>6.0833333333333286</v>
      </c>
      <c r="J31" s="108">
        <f t="shared" si="12"/>
        <v>34.083333333333336</v>
      </c>
      <c r="K31" s="110">
        <f t="shared" si="13"/>
        <v>10996</v>
      </c>
      <c r="L31" s="111">
        <f>K31*VLOOKUP($H31,Assumption!$A$4:$D$9,4)</f>
        <v>146612.96679999999</v>
      </c>
      <c r="M31" s="112">
        <f>VLOOKUP(G31,Assumption!$A$13:$D$16,4)</f>
        <v>0</v>
      </c>
      <c r="N31" s="113">
        <f t="shared" si="14"/>
        <v>0</v>
      </c>
      <c r="O31" s="113">
        <f t="shared" si="15"/>
        <v>0</v>
      </c>
    </row>
    <row r="32" spans="1:15" ht="27.75" customHeight="1" x14ac:dyDescent="0.6">
      <c r="A32" s="16">
        <v>24</v>
      </c>
      <c r="B32" s="93"/>
      <c r="C32" s="5">
        <v>30748</v>
      </c>
      <c r="D32" s="5">
        <v>42390</v>
      </c>
      <c r="E32" s="6">
        <v>10840</v>
      </c>
      <c r="F32" s="58">
        <f t="shared" si="8"/>
        <v>52663</v>
      </c>
      <c r="G32" s="10">
        <f t="shared" si="9"/>
        <v>37</v>
      </c>
      <c r="H32" s="63">
        <f t="shared" si="10"/>
        <v>28.083333333333332</v>
      </c>
      <c r="I32" s="64">
        <f t="shared" si="11"/>
        <v>5.9166666666666643</v>
      </c>
      <c r="J32" s="63">
        <f t="shared" si="12"/>
        <v>22.166666666666668</v>
      </c>
      <c r="K32" s="11">
        <f t="shared" si="13"/>
        <v>10840</v>
      </c>
      <c r="L32" s="12">
        <f>K32*VLOOKUP($H32,Assumption!$A$4:$D$9,4)</f>
        <v>144532.97200000001</v>
      </c>
      <c r="M32" s="17">
        <f>VLOOKUP(G32,Assumption!$A$13:$D$16,4)</f>
        <v>0.2</v>
      </c>
      <c r="N32" s="13">
        <f t="shared" si="14"/>
        <v>28906.594400000002</v>
      </c>
      <c r="O32" s="13">
        <f t="shared" si="15"/>
        <v>6090.1133602373866</v>
      </c>
    </row>
    <row r="33" spans="1:15" ht="27.75" customHeight="1" x14ac:dyDescent="0.6">
      <c r="A33" s="16">
        <v>25</v>
      </c>
      <c r="B33" s="93"/>
      <c r="C33" s="5">
        <v>32858</v>
      </c>
      <c r="D33" s="5">
        <v>42390</v>
      </c>
      <c r="E33" s="6">
        <v>11022</v>
      </c>
      <c r="F33" s="58">
        <f t="shared" si="8"/>
        <v>54773</v>
      </c>
      <c r="G33" s="10">
        <f t="shared" si="9"/>
        <v>32</v>
      </c>
      <c r="H33" s="63">
        <f t="shared" si="10"/>
        <v>33.833333333333336</v>
      </c>
      <c r="I33" s="64">
        <f t="shared" si="11"/>
        <v>5.9166666666666679</v>
      </c>
      <c r="J33" s="63">
        <f t="shared" si="12"/>
        <v>27.916666666666668</v>
      </c>
      <c r="K33" s="11">
        <f t="shared" si="13"/>
        <v>11022</v>
      </c>
      <c r="L33" s="12">
        <f>K33*VLOOKUP($H33,Assumption!$A$4:$D$9,4)</f>
        <v>146959.63259999998</v>
      </c>
      <c r="M33" s="17">
        <f>VLOOKUP(G33,Assumption!$A$13:$D$16,4)</f>
        <v>0.2</v>
      </c>
      <c r="N33" s="13">
        <f t="shared" si="14"/>
        <v>29391.926519999997</v>
      </c>
      <c r="O33" s="13">
        <f t="shared" si="15"/>
        <v>5139.9674456157645</v>
      </c>
    </row>
    <row r="34" spans="1:15" ht="27.75" customHeight="1" x14ac:dyDescent="0.6">
      <c r="A34" s="16">
        <v>26</v>
      </c>
      <c r="B34" s="93"/>
      <c r="C34" s="5">
        <v>31321</v>
      </c>
      <c r="D34" s="5">
        <v>42695</v>
      </c>
      <c r="E34" s="6">
        <v>10632</v>
      </c>
      <c r="F34" s="58">
        <f t="shared" si="8"/>
        <v>53236</v>
      </c>
      <c r="G34" s="10">
        <f t="shared" si="9"/>
        <v>36</v>
      </c>
      <c r="H34" s="63">
        <f t="shared" si="10"/>
        <v>28.833333333333332</v>
      </c>
      <c r="I34" s="64">
        <f t="shared" si="11"/>
        <v>5.0833333333333321</v>
      </c>
      <c r="J34" s="63">
        <f t="shared" si="12"/>
        <v>23.75</v>
      </c>
      <c r="K34" s="11">
        <f t="shared" si="13"/>
        <v>10632</v>
      </c>
      <c r="L34" s="12">
        <f>K34*VLOOKUP($H34,Assumption!$A$4:$D$9,4)</f>
        <v>141759.64559999999</v>
      </c>
      <c r="M34" s="17">
        <f>VLOOKUP(G34,Assumption!$A$13:$D$16,4)</f>
        <v>0.2</v>
      </c>
      <c r="N34" s="13">
        <f t="shared" si="14"/>
        <v>28351.929120000001</v>
      </c>
      <c r="O34" s="13">
        <f t="shared" si="15"/>
        <v>4998.4614922543342</v>
      </c>
    </row>
    <row r="35" spans="1:15" ht="27.75" customHeight="1" x14ac:dyDescent="0.6">
      <c r="A35" s="16">
        <v>27</v>
      </c>
      <c r="B35" s="93"/>
      <c r="C35" s="5">
        <v>31094</v>
      </c>
      <c r="D35" s="5">
        <v>42723</v>
      </c>
      <c r="E35" s="6">
        <v>10632</v>
      </c>
      <c r="F35" s="58">
        <f t="shared" si="8"/>
        <v>53009</v>
      </c>
      <c r="G35" s="10">
        <f t="shared" si="9"/>
        <v>36</v>
      </c>
      <c r="H35" s="63">
        <f t="shared" si="10"/>
        <v>28.083333333333332</v>
      </c>
      <c r="I35" s="64">
        <f t="shared" si="11"/>
        <v>5</v>
      </c>
      <c r="J35" s="63">
        <f t="shared" si="12"/>
        <v>23.083333333333332</v>
      </c>
      <c r="K35" s="11">
        <f t="shared" si="13"/>
        <v>10632</v>
      </c>
      <c r="L35" s="12">
        <f>K35*VLOOKUP($H35,Assumption!$A$4:$D$9,4)</f>
        <v>141759.64559999999</v>
      </c>
      <c r="M35" s="17">
        <f>VLOOKUP(G35,Assumption!$A$13:$D$16,4)</f>
        <v>0.2</v>
      </c>
      <c r="N35" s="13">
        <f t="shared" si="14"/>
        <v>28351.929120000001</v>
      </c>
      <c r="O35" s="13">
        <f t="shared" si="15"/>
        <v>5047.8212083086055</v>
      </c>
    </row>
    <row r="36" spans="1:15" ht="27.75" customHeight="1" x14ac:dyDescent="0.6">
      <c r="A36" s="16">
        <v>28</v>
      </c>
      <c r="B36" s="93"/>
      <c r="C36" s="5">
        <v>31189</v>
      </c>
      <c r="D36" s="5">
        <v>42786</v>
      </c>
      <c r="E36" s="6">
        <v>10632</v>
      </c>
      <c r="F36" s="58">
        <f t="shared" si="8"/>
        <v>53104</v>
      </c>
      <c r="G36" s="10">
        <f t="shared" si="9"/>
        <v>36</v>
      </c>
      <c r="H36" s="63">
        <f t="shared" si="10"/>
        <v>28.25</v>
      </c>
      <c r="I36" s="64">
        <f t="shared" si="11"/>
        <v>4.9166666666666679</v>
      </c>
      <c r="J36" s="63">
        <f t="shared" si="12"/>
        <v>23.333333333333332</v>
      </c>
      <c r="K36" s="11">
        <f t="shared" si="13"/>
        <v>10632</v>
      </c>
      <c r="L36" s="12">
        <f>K36*VLOOKUP($H36,Assumption!$A$4:$D$9,4)</f>
        <v>141759.64559999999</v>
      </c>
      <c r="M36" s="17">
        <f>VLOOKUP(G36,Assumption!$A$13:$D$16,4)</f>
        <v>0.2</v>
      </c>
      <c r="N36" s="13">
        <f t="shared" si="14"/>
        <v>28351.929120000001</v>
      </c>
      <c r="O36" s="13">
        <f t="shared" si="15"/>
        <v>4934.4065430088513</v>
      </c>
    </row>
    <row r="37" spans="1:15" ht="27.75" customHeight="1" x14ac:dyDescent="0.6">
      <c r="A37" s="16">
        <v>29</v>
      </c>
      <c r="B37" s="93"/>
      <c r="C37" s="5">
        <v>30164</v>
      </c>
      <c r="D37" s="5">
        <v>43152</v>
      </c>
      <c r="E37" s="6">
        <v>10580</v>
      </c>
      <c r="F37" s="58">
        <f t="shared" si="8"/>
        <v>52079</v>
      </c>
      <c r="G37" s="10">
        <f t="shared" si="9"/>
        <v>39</v>
      </c>
      <c r="H37" s="63">
        <f t="shared" si="10"/>
        <v>24.416666666666668</v>
      </c>
      <c r="I37" s="64">
        <f t="shared" si="11"/>
        <v>3.8333333333333357</v>
      </c>
      <c r="J37" s="63">
        <f t="shared" si="12"/>
        <v>20.583333333333332</v>
      </c>
      <c r="K37" s="11">
        <f t="shared" si="13"/>
        <v>10580</v>
      </c>
      <c r="L37" s="12">
        <f>K37*VLOOKUP($H37,Assumption!$A$4:$D$9,4)</f>
        <v>141066.31399999998</v>
      </c>
      <c r="M37" s="17">
        <f>VLOOKUP(G37,Assumption!$A$13:$D$16,4)</f>
        <v>0.2</v>
      </c>
      <c r="N37" s="13">
        <f t="shared" si="14"/>
        <v>28213.262799999997</v>
      </c>
      <c r="O37" s="13">
        <f t="shared" si="15"/>
        <v>4429.3859686006845</v>
      </c>
    </row>
    <row r="38" spans="1:15" ht="27.75" customHeight="1" x14ac:dyDescent="0.6">
      <c r="A38" s="16">
        <v>30</v>
      </c>
      <c r="B38" s="93"/>
      <c r="C38" s="5">
        <v>33092</v>
      </c>
      <c r="D38" s="5">
        <v>43410</v>
      </c>
      <c r="E38" s="6">
        <v>10580</v>
      </c>
      <c r="F38" s="58">
        <f t="shared" ref="F38:F47" si="16">DATE(YEAR(C38)+$E$3,MONTH(C38),DAY(C38))</f>
        <v>55007</v>
      </c>
      <c r="G38" s="10">
        <f t="shared" ref="G38:G47" si="17">DATEDIF(C38,$A$3,"Y")</f>
        <v>31</v>
      </c>
      <c r="H38" s="63">
        <f t="shared" ref="H38:H47" si="18">DATEDIF(D38,F38,"M")/12</f>
        <v>31.75</v>
      </c>
      <c r="I38" s="64">
        <f t="shared" ref="I38:I47" si="19">+H38-J38</f>
        <v>3.1666666666666679</v>
      </c>
      <c r="J38" s="63">
        <f t="shared" ref="J38:J47" si="20">DATEDIF($A$3,F38,"m")/12</f>
        <v>28.583333333333332</v>
      </c>
      <c r="K38" s="11">
        <f t="shared" ref="K38:K47" si="21">ROUND(E38*(1+$E$2)^(J38),0)</f>
        <v>10580</v>
      </c>
      <c r="L38" s="12">
        <f>K38*VLOOKUP($H38,Assumption!$A$4:$D$9,4)</f>
        <v>141066.31399999998</v>
      </c>
      <c r="M38" s="17">
        <f>VLOOKUP(G38,Assumption!$A$13:$D$16,4)</f>
        <v>0.2</v>
      </c>
      <c r="N38" s="13">
        <f t="shared" ref="N38:N47" si="22">+L38*M38</f>
        <v>28213.262799999997</v>
      </c>
      <c r="O38" s="13">
        <f t="shared" ref="O38:O47" si="23">+N38*I38/H38</f>
        <v>2813.9212241469822</v>
      </c>
    </row>
    <row r="39" spans="1:15" ht="27.75" customHeight="1" x14ac:dyDescent="0.6">
      <c r="A39" s="94">
        <v>31</v>
      </c>
      <c r="B39" s="95"/>
      <c r="C39" s="96">
        <v>31428</v>
      </c>
      <c r="D39" s="96">
        <v>43475</v>
      </c>
      <c r="E39" s="97">
        <v>10580</v>
      </c>
      <c r="F39" s="62">
        <f t="shared" si="16"/>
        <v>53343</v>
      </c>
      <c r="G39" s="98">
        <f t="shared" si="17"/>
        <v>35</v>
      </c>
      <c r="H39" s="99">
        <f t="shared" si="18"/>
        <v>27</v>
      </c>
      <c r="I39" s="100">
        <f t="shared" si="19"/>
        <v>3</v>
      </c>
      <c r="J39" s="99">
        <f t="shared" si="20"/>
        <v>24</v>
      </c>
      <c r="K39" s="101">
        <f t="shared" si="21"/>
        <v>10580</v>
      </c>
      <c r="L39" s="102">
        <f>K39*VLOOKUP($H39,Assumption!$A$4:$D$9,4)</f>
        <v>141066.31399999998</v>
      </c>
      <c r="M39" s="18">
        <f>VLOOKUP(G39,Assumption!$A$13:$D$16,4)</f>
        <v>0.2</v>
      </c>
      <c r="N39" s="14">
        <f t="shared" si="22"/>
        <v>28213.262799999997</v>
      </c>
      <c r="O39" s="14">
        <f t="shared" si="23"/>
        <v>3134.8069777777773</v>
      </c>
    </row>
    <row r="40" spans="1:15" ht="27.75" customHeight="1" x14ac:dyDescent="0.6">
      <c r="A40" s="71">
        <v>32</v>
      </c>
      <c r="B40" s="103"/>
      <c r="C40" s="104">
        <v>29182</v>
      </c>
      <c r="D40" s="104">
        <v>41813</v>
      </c>
      <c r="E40" s="105">
        <v>59290</v>
      </c>
      <c r="F40" s="106">
        <f t="shared" si="16"/>
        <v>51097</v>
      </c>
      <c r="G40" s="107">
        <f t="shared" si="17"/>
        <v>42</v>
      </c>
      <c r="H40" s="108">
        <f t="shared" si="18"/>
        <v>25.416666666666668</v>
      </c>
      <c r="I40" s="109">
        <f t="shared" si="19"/>
        <v>7.5833333333333357</v>
      </c>
      <c r="J40" s="108">
        <f t="shared" si="20"/>
        <v>17.833333333333332</v>
      </c>
      <c r="K40" s="110">
        <f t="shared" si="21"/>
        <v>59290</v>
      </c>
      <c r="L40" s="111">
        <f>K40*VLOOKUP($H40,Assumption!$A$4:$D$9,4)</f>
        <v>790531.35699999996</v>
      </c>
      <c r="M40" s="112">
        <f>VLOOKUP(G40,Assumption!$A$13:$D$16,4)</f>
        <v>0.5</v>
      </c>
      <c r="N40" s="113">
        <f t="shared" si="22"/>
        <v>395265.67849999998</v>
      </c>
      <c r="O40" s="113">
        <f t="shared" si="23"/>
        <v>117931.72702786888</v>
      </c>
    </row>
    <row r="41" spans="1:15" ht="27.75" customHeight="1" x14ac:dyDescent="0.6">
      <c r="A41" s="16">
        <v>33</v>
      </c>
      <c r="B41" s="93"/>
      <c r="C41" s="5">
        <v>26217</v>
      </c>
      <c r="D41" s="5">
        <v>42065</v>
      </c>
      <c r="E41" s="6">
        <v>34773</v>
      </c>
      <c r="F41" s="58">
        <f t="shared" si="16"/>
        <v>48132</v>
      </c>
      <c r="G41" s="10">
        <f t="shared" si="17"/>
        <v>50</v>
      </c>
      <c r="H41" s="63">
        <f t="shared" si="18"/>
        <v>16.583333333333332</v>
      </c>
      <c r="I41" s="64">
        <f t="shared" si="19"/>
        <v>6.8333333333333321</v>
      </c>
      <c r="J41" s="63">
        <f t="shared" si="20"/>
        <v>9.75</v>
      </c>
      <c r="K41" s="11">
        <f t="shared" si="21"/>
        <v>34773</v>
      </c>
      <c r="L41" s="12">
        <f>K41*VLOOKUP($H41,Assumption!$A$4:$D$9,4)</f>
        <v>347730</v>
      </c>
      <c r="M41" s="17">
        <f>VLOOKUP(G41,Assumption!$A$13:$D$16,4)</f>
        <v>0.5</v>
      </c>
      <c r="N41" s="13">
        <f t="shared" si="22"/>
        <v>173865</v>
      </c>
      <c r="O41" s="13">
        <f t="shared" si="23"/>
        <v>71642.864321608038</v>
      </c>
    </row>
    <row r="42" spans="1:15" ht="27.75" customHeight="1" x14ac:dyDescent="0.6">
      <c r="A42" s="16">
        <v>34</v>
      </c>
      <c r="B42" s="93"/>
      <c r="C42" s="5">
        <v>31541</v>
      </c>
      <c r="D42" s="5">
        <v>42222</v>
      </c>
      <c r="E42" s="6">
        <v>46350</v>
      </c>
      <c r="F42" s="58">
        <f t="shared" si="16"/>
        <v>53456</v>
      </c>
      <c r="G42" s="10">
        <f t="shared" si="17"/>
        <v>35</v>
      </c>
      <c r="H42" s="63">
        <f t="shared" si="18"/>
        <v>30.75</v>
      </c>
      <c r="I42" s="64">
        <f t="shared" si="19"/>
        <v>6.4166666666666679</v>
      </c>
      <c r="J42" s="63">
        <f t="shared" si="20"/>
        <v>24.333333333333332</v>
      </c>
      <c r="K42" s="11">
        <f t="shared" si="21"/>
        <v>46350</v>
      </c>
      <c r="L42" s="12">
        <f>K42*VLOOKUP($H42,Assumption!$A$4:$D$9,4)</f>
        <v>617998.45499999996</v>
      </c>
      <c r="M42" s="17">
        <f>VLOOKUP(G42,Assumption!$A$13:$D$16,4)</f>
        <v>0.2</v>
      </c>
      <c r="N42" s="13">
        <f t="shared" si="22"/>
        <v>123599.69099999999</v>
      </c>
      <c r="O42" s="13">
        <f t="shared" si="23"/>
        <v>25791.805439024396</v>
      </c>
    </row>
    <row r="43" spans="1:15" ht="27.75" customHeight="1" x14ac:dyDescent="0.6">
      <c r="A43" s="94">
        <v>35</v>
      </c>
      <c r="B43" s="95"/>
      <c r="C43" s="96">
        <v>32345</v>
      </c>
      <c r="D43" s="96">
        <v>43143</v>
      </c>
      <c r="E43" s="97">
        <v>23000</v>
      </c>
      <c r="F43" s="62">
        <f t="shared" si="16"/>
        <v>54260</v>
      </c>
      <c r="G43" s="98">
        <f t="shared" si="17"/>
        <v>33</v>
      </c>
      <c r="H43" s="99">
        <f t="shared" si="18"/>
        <v>30.416666666666668</v>
      </c>
      <c r="I43" s="100">
        <f t="shared" si="19"/>
        <v>3.9166666666666679</v>
      </c>
      <c r="J43" s="99">
        <f t="shared" si="20"/>
        <v>26.5</v>
      </c>
      <c r="K43" s="101">
        <f t="shared" si="21"/>
        <v>23000</v>
      </c>
      <c r="L43" s="102">
        <f>K43*VLOOKUP($H43,Assumption!$A$4:$D$9,4)</f>
        <v>306665.89999999997</v>
      </c>
      <c r="M43" s="18">
        <f>VLOOKUP(G43,Assumption!$A$13:$D$16,4)</f>
        <v>0.2</v>
      </c>
      <c r="N43" s="14">
        <f t="shared" si="22"/>
        <v>61333.179999999993</v>
      </c>
      <c r="O43" s="14">
        <f t="shared" si="23"/>
        <v>7897.6971506849322</v>
      </c>
    </row>
    <row r="44" spans="1:15" ht="27.75" customHeight="1" x14ac:dyDescent="0.6">
      <c r="A44" s="71">
        <v>36</v>
      </c>
      <c r="B44" s="103"/>
      <c r="C44" s="104">
        <v>32218</v>
      </c>
      <c r="D44" s="104">
        <v>41550</v>
      </c>
      <c r="E44" s="105">
        <v>12783</v>
      </c>
      <c r="F44" s="106">
        <f t="shared" si="16"/>
        <v>54133</v>
      </c>
      <c r="G44" s="107">
        <f t="shared" si="17"/>
        <v>33</v>
      </c>
      <c r="H44" s="108">
        <f t="shared" si="18"/>
        <v>34.416666666666664</v>
      </c>
      <c r="I44" s="109">
        <f t="shared" si="19"/>
        <v>8.2499999999999964</v>
      </c>
      <c r="J44" s="108">
        <f t="shared" si="20"/>
        <v>26.166666666666668</v>
      </c>
      <c r="K44" s="110">
        <f t="shared" si="21"/>
        <v>12783</v>
      </c>
      <c r="L44" s="111">
        <f>K44*VLOOKUP($H44,Assumption!$A$4:$D$9,4)</f>
        <v>170439.57389999999</v>
      </c>
      <c r="M44" s="112">
        <f>VLOOKUP(G44,Assumption!$A$13:$D$16,4)</f>
        <v>0.2</v>
      </c>
      <c r="N44" s="113">
        <f t="shared" si="22"/>
        <v>34087.914779999999</v>
      </c>
      <c r="O44" s="113">
        <f t="shared" si="23"/>
        <v>8171.1950683292944</v>
      </c>
    </row>
    <row r="45" spans="1:15" ht="27.75" customHeight="1" x14ac:dyDescent="0.6">
      <c r="A45" s="16">
        <v>37</v>
      </c>
      <c r="B45" s="93"/>
      <c r="C45" s="5">
        <v>30837</v>
      </c>
      <c r="D45" s="5">
        <v>41883</v>
      </c>
      <c r="E45" s="6">
        <v>12495</v>
      </c>
      <c r="F45" s="58">
        <f t="shared" si="16"/>
        <v>52752</v>
      </c>
      <c r="G45" s="10">
        <f t="shared" si="17"/>
        <v>37</v>
      </c>
      <c r="H45" s="63">
        <f t="shared" si="18"/>
        <v>29.75</v>
      </c>
      <c r="I45" s="64">
        <f t="shared" si="19"/>
        <v>7.3333333333333321</v>
      </c>
      <c r="J45" s="63">
        <f t="shared" si="20"/>
        <v>22.416666666666668</v>
      </c>
      <c r="K45" s="11">
        <f t="shared" si="21"/>
        <v>12495</v>
      </c>
      <c r="L45" s="12">
        <f>K45*VLOOKUP($H45,Assumption!$A$4:$D$9,4)</f>
        <v>166599.58350000001</v>
      </c>
      <c r="M45" s="17">
        <f>VLOOKUP(G45,Assumption!$A$13:$D$16,4)</f>
        <v>0.2</v>
      </c>
      <c r="N45" s="13">
        <f t="shared" si="22"/>
        <v>33319.916700000002</v>
      </c>
      <c r="O45" s="13">
        <f t="shared" si="23"/>
        <v>8213.3127999999997</v>
      </c>
    </row>
    <row r="46" spans="1:15" ht="27.75" customHeight="1" x14ac:dyDescent="0.6">
      <c r="A46" s="16">
        <v>38</v>
      </c>
      <c r="B46" s="93"/>
      <c r="C46" s="5">
        <v>29747</v>
      </c>
      <c r="D46" s="5">
        <v>41967</v>
      </c>
      <c r="E46" s="6">
        <v>12525</v>
      </c>
      <c r="F46" s="58">
        <f t="shared" si="16"/>
        <v>51662</v>
      </c>
      <c r="G46" s="10">
        <f t="shared" si="17"/>
        <v>40</v>
      </c>
      <c r="H46" s="63">
        <f t="shared" si="18"/>
        <v>26.5</v>
      </c>
      <c r="I46" s="64">
        <f t="shared" si="19"/>
        <v>7.0833333333333321</v>
      </c>
      <c r="J46" s="63">
        <f t="shared" si="20"/>
        <v>19.416666666666668</v>
      </c>
      <c r="K46" s="11">
        <f t="shared" si="21"/>
        <v>12525</v>
      </c>
      <c r="L46" s="12">
        <f>K46*VLOOKUP($H46,Assumption!$A$4:$D$9,4)</f>
        <v>166999.58249999999</v>
      </c>
      <c r="M46" s="17">
        <f>VLOOKUP(G46,Assumption!$A$13:$D$16,4)</f>
        <v>0.2</v>
      </c>
      <c r="N46" s="13">
        <f t="shared" si="22"/>
        <v>33399.916499999999</v>
      </c>
      <c r="O46" s="13">
        <f t="shared" si="23"/>
        <v>8927.6506367924503</v>
      </c>
    </row>
    <row r="47" spans="1:15" ht="27.75" customHeight="1" x14ac:dyDescent="0.6">
      <c r="A47" s="16">
        <v>39</v>
      </c>
      <c r="B47" s="93"/>
      <c r="C47" s="5">
        <v>32318</v>
      </c>
      <c r="D47" s="5">
        <v>42037</v>
      </c>
      <c r="E47" s="6">
        <v>22518</v>
      </c>
      <c r="F47" s="58">
        <f t="shared" si="16"/>
        <v>54233</v>
      </c>
      <c r="G47" s="10">
        <f t="shared" si="17"/>
        <v>33</v>
      </c>
      <c r="H47" s="63">
        <f t="shared" si="18"/>
        <v>33.333333333333336</v>
      </c>
      <c r="I47" s="64">
        <f t="shared" si="19"/>
        <v>6.9166666666666679</v>
      </c>
      <c r="J47" s="63">
        <f t="shared" si="20"/>
        <v>26.416666666666668</v>
      </c>
      <c r="K47" s="11">
        <f t="shared" si="21"/>
        <v>22518</v>
      </c>
      <c r="L47" s="12">
        <f>K47*VLOOKUP($H47,Assumption!$A$4:$D$9,4)</f>
        <v>300239.24939999997</v>
      </c>
      <c r="M47" s="17">
        <f>VLOOKUP(G47,Assumption!$A$13:$D$16,4)</f>
        <v>0.2</v>
      </c>
      <c r="N47" s="13">
        <f t="shared" si="22"/>
        <v>60047.849879999994</v>
      </c>
      <c r="O47" s="13">
        <f t="shared" si="23"/>
        <v>12459.928850100001</v>
      </c>
    </row>
    <row r="48" spans="1:15" ht="27.75" customHeight="1" x14ac:dyDescent="0.6">
      <c r="A48" s="16">
        <v>40</v>
      </c>
      <c r="B48" s="93"/>
      <c r="C48" s="5">
        <v>33733</v>
      </c>
      <c r="D48" s="5">
        <v>42058</v>
      </c>
      <c r="E48" s="6">
        <v>12151</v>
      </c>
      <c r="F48" s="58">
        <f t="shared" ref="F48:F58" si="24">DATE(YEAR(C48)+$E$3,MONTH(C48),DAY(C48))</f>
        <v>55648</v>
      </c>
      <c r="G48" s="10">
        <f t="shared" ref="G48:G58" si="25">DATEDIF(C48,$A$3,"Y")</f>
        <v>29</v>
      </c>
      <c r="H48" s="63">
        <f t="shared" ref="H48:H58" si="26">DATEDIF(D48,F48,"M")/12</f>
        <v>37.166666666666664</v>
      </c>
      <c r="I48" s="64">
        <f t="shared" ref="I48:I58" si="27">+H48-J48</f>
        <v>6.8333333333333321</v>
      </c>
      <c r="J48" s="63">
        <f t="shared" ref="J48:J58" si="28">DATEDIF($A$3,F48,"m")/12</f>
        <v>30.333333333333332</v>
      </c>
      <c r="K48" s="11">
        <f t="shared" ref="K48:K58" si="29">ROUND(E48*(1+$E$2)^(J48),0)</f>
        <v>12151</v>
      </c>
      <c r="L48" s="12">
        <f>K48*VLOOKUP($H48,Assumption!$A$4:$D$9,4)</f>
        <v>162012.9283</v>
      </c>
      <c r="M48" s="17">
        <f>VLOOKUP(G48,Assumption!$A$13:$D$16,4)</f>
        <v>0</v>
      </c>
      <c r="N48" s="13">
        <f t="shared" ref="N48:N58" si="30">+L48*M48</f>
        <v>0</v>
      </c>
      <c r="O48" s="13">
        <f t="shared" ref="O48:O58" si="31">+N48*I48/H48</f>
        <v>0</v>
      </c>
    </row>
    <row r="49" spans="1:15" ht="27.75" customHeight="1" x14ac:dyDescent="0.6">
      <c r="A49" s="16">
        <v>41</v>
      </c>
      <c r="B49" s="93"/>
      <c r="C49" s="5">
        <v>34099</v>
      </c>
      <c r="D49" s="5">
        <v>42058</v>
      </c>
      <c r="E49" s="6">
        <v>12249</v>
      </c>
      <c r="F49" s="58">
        <f t="shared" si="24"/>
        <v>56014</v>
      </c>
      <c r="G49" s="10">
        <f t="shared" si="25"/>
        <v>28</v>
      </c>
      <c r="H49" s="63">
        <f t="shared" si="26"/>
        <v>38.166666666666664</v>
      </c>
      <c r="I49" s="64">
        <f t="shared" si="27"/>
        <v>6.8333333333333321</v>
      </c>
      <c r="J49" s="63">
        <f t="shared" si="28"/>
        <v>31.333333333333332</v>
      </c>
      <c r="K49" s="11">
        <f t="shared" si="29"/>
        <v>12249</v>
      </c>
      <c r="L49" s="12">
        <f>K49*VLOOKUP($H49,Assumption!$A$4:$D$9,4)</f>
        <v>163319.59169999999</v>
      </c>
      <c r="M49" s="17">
        <f>VLOOKUP(G49,Assumption!$A$13:$D$16,4)</f>
        <v>0</v>
      </c>
      <c r="N49" s="13">
        <f t="shared" si="30"/>
        <v>0</v>
      </c>
      <c r="O49" s="13">
        <f t="shared" si="31"/>
        <v>0</v>
      </c>
    </row>
    <row r="50" spans="1:15" ht="27.75" customHeight="1" x14ac:dyDescent="0.6">
      <c r="A50" s="16">
        <v>42</v>
      </c>
      <c r="B50" s="93"/>
      <c r="C50" s="5">
        <v>29957</v>
      </c>
      <c r="D50" s="5">
        <v>42058</v>
      </c>
      <c r="E50" s="6">
        <v>31870</v>
      </c>
      <c r="F50" s="58">
        <f t="shared" si="24"/>
        <v>51872</v>
      </c>
      <c r="G50" s="10">
        <f t="shared" si="25"/>
        <v>39</v>
      </c>
      <c r="H50" s="63">
        <f t="shared" si="26"/>
        <v>26.833333333333332</v>
      </c>
      <c r="I50" s="64">
        <f t="shared" si="27"/>
        <v>6.8333333333333321</v>
      </c>
      <c r="J50" s="63">
        <f t="shared" si="28"/>
        <v>20</v>
      </c>
      <c r="K50" s="11">
        <f t="shared" si="29"/>
        <v>31870</v>
      </c>
      <c r="L50" s="12">
        <f>K50*VLOOKUP($H50,Assumption!$A$4:$D$9,4)</f>
        <v>424932.27100000001</v>
      </c>
      <c r="M50" s="17">
        <f>VLOOKUP(G50,Assumption!$A$13:$D$16,4)</f>
        <v>0.2</v>
      </c>
      <c r="N50" s="13">
        <f t="shared" si="30"/>
        <v>84986.454200000007</v>
      </c>
      <c r="O50" s="13">
        <f t="shared" si="31"/>
        <v>21642.513181366459</v>
      </c>
    </row>
    <row r="51" spans="1:15" ht="27.75" customHeight="1" x14ac:dyDescent="0.6">
      <c r="A51" s="16">
        <v>43</v>
      </c>
      <c r="B51" s="93"/>
      <c r="C51" s="5">
        <v>32723</v>
      </c>
      <c r="D51" s="5">
        <v>42058</v>
      </c>
      <c r="E51" s="6">
        <v>23630</v>
      </c>
      <c r="F51" s="58">
        <f t="shared" si="24"/>
        <v>54638</v>
      </c>
      <c r="G51" s="10">
        <f t="shared" si="25"/>
        <v>32</v>
      </c>
      <c r="H51" s="63">
        <f t="shared" si="26"/>
        <v>34.416666666666664</v>
      </c>
      <c r="I51" s="64">
        <f t="shared" si="27"/>
        <v>6.8333333333333321</v>
      </c>
      <c r="J51" s="63">
        <f t="shared" si="28"/>
        <v>27.583333333333332</v>
      </c>
      <c r="K51" s="11">
        <f t="shared" si="29"/>
        <v>23630</v>
      </c>
      <c r="L51" s="12">
        <f>K51*VLOOKUP($H51,Assumption!$A$4:$D$9,4)</f>
        <v>315065.87900000002</v>
      </c>
      <c r="M51" s="17">
        <f>VLOOKUP(G51,Assumption!$A$13:$D$16,4)</f>
        <v>0.2</v>
      </c>
      <c r="N51" s="13">
        <f t="shared" si="30"/>
        <v>63013.175800000005</v>
      </c>
      <c r="O51" s="13">
        <f t="shared" si="31"/>
        <v>12511.090594673122</v>
      </c>
    </row>
    <row r="52" spans="1:15" ht="27.75" customHeight="1" x14ac:dyDescent="0.6">
      <c r="A52" s="16">
        <v>44</v>
      </c>
      <c r="B52" s="93"/>
      <c r="C52" s="5">
        <v>30434</v>
      </c>
      <c r="D52" s="5">
        <v>42270</v>
      </c>
      <c r="E52" s="6">
        <v>12023</v>
      </c>
      <c r="F52" s="58">
        <f t="shared" si="24"/>
        <v>52349</v>
      </c>
      <c r="G52" s="10">
        <f t="shared" si="25"/>
        <v>38</v>
      </c>
      <c r="H52" s="63">
        <f t="shared" si="26"/>
        <v>27.583333333333332</v>
      </c>
      <c r="I52" s="64">
        <f t="shared" si="27"/>
        <v>6.3333333333333321</v>
      </c>
      <c r="J52" s="63">
        <f t="shared" si="28"/>
        <v>21.25</v>
      </c>
      <c r="K52" s="11">
        <f t="shared" si="29"/>
        <v>12023</v>
      </c>
      <c r="L52" s="12">
        <f>K52*VLOOKUP($H52,Assumption!$A$4:$D$9,4)</f>
        <v>160306.2659</v>
      </c>
      <c r="M52" s="17">
        <f>VLOOKUP(G52,Assumption!$A$13:$D$16,4)</f>
        <v>0.2</v>
      </c>
      <c r="N52" s="13">
        <f t="shared" si="30"/>
        <v>32061.25318</v>
      </c>
      <c r="O52" s="13">
        <f t="shared" si="31"/>
        <v>7361.4961984290021</v>
      </c>
    </row>
    <row r="53" spans="1:15" ht="27.75" customHeight="1" x14ac:dyDescent="0.6">
      <c r="A53" s="16">
        <v>45</v>
      </c>
      <c r="B53" s="93"/>
      <c r="C53" s="5">
        <v>28868</v>
      </c>
      <c r="D53" s="5">
        <v>42401</v>
      </c>
      <c r="E53" s="6">
        <v>47390</v>
      </c>
      <c r="F53" s="58">
        <f t="shared" si="24"/>
        <v>50783</v>
      </c>
      <c r="G53" s="10">
        <f t="shared" si="25"/>
        <v>42</v>
      </c>
      <c r="H53" s="63">
        <f t="shared" si="26"/>
        <v>22.916666666666668</v>
      </c>
      <c r="I53" s="64">
        <f t="shared" si="27"/>
        <v>5.9166666666666679</v>
      </c>
      <c r="J53" s="63">
        <f t="shared" si="28"/>
        <v>17</v>
      </c>
      <c r="K53" s="11">
        <f t="shared" si="29"/>
        <v>47390</v>
      </c>
      <c r="L53" s="12">
        <f>K53*VLOOKUP($H53,Assumption!$A$4:$D$9,4)</f>
        <v>631865.08699999994</v>
      </c>
      <c r="M53" s="17">
        <f>VLOOKUP(G53,Assumption!$A$13:$D$16,4)</f>
        <v>0.5</v>
      </c>
      <c r="N53" s="13">
        <f t="shared" si="30"/>
        <v>315932.54349999997</v>
      </c>
      <c r="O53" s="13">
        <f t="shared" si="31"/>
        <v>81568.038503636359</v>
      </c>
    </row>
    <row r="54" spans="1:15" ht="27.75" customHeight="1" x14ac:dyDescent="0.6">
      <c r="A54" s="16">
        <v>46</v>
      </c>
      <c r="B54" s="93"/>
      <c r="C54" s="5">
        <v>32180</v>
      </c>
      <c r="D54" s="5">
        <v>42744</v>
      </c>
      <c r="E54" s="6">
        <v>12151</v>
      </c>
      <c r="F54" s="58">
        <f t="shared" si="24"/>
        <v>54095</v>
      </c>
      <c r="G54" s="10">
        <f t="shared" si="25"/>
        <v>33</v>
      </c>
      <c r="H54" s="63">
        <f t="shared" si="26"/>
        <v>31</v>
      </c>
      <c r="I54" s="64">
        <f t="shared" si="27"/>
        <v>4.9166666666666679</v>
      </c>
      <c r="J54" s="63">
        <f t="shared" si="28"/>
        <v>26.083333333333332</v>
      </c>
      <c r="K54" s="11">
        <f t="shared" si="29"/>
        <v>12151</v>
      </c>
      <c r="L54" s="12">
        <f>K54*VLOOKUP($H54,Assumption!$A$4:$D$9,4)</f>
        <v>162012.9283</v>
      </c>
      <c r="M54" s="17">
        <f>VLOOKUP(G54,Assumption!$A$13:$D$16,4)</f>
        <v>0.2</v>
      </c>
      <c r="N54" s="13">
        <f t="shared" si="30"/>
        <v>32402.585660000001</v>
      </c>
      <c r="O54" s="13">
        <f t="shared" si="31"/>
        <v>5139.1197686559153</v>
      </c>
    </row>
    <row r="55" spans="1:15" ht="27.75" customHeight="1" x14ac:dyDescent="0.6">
      <c r="A55" s="16">
        <v>47</v>
      </c>
      <c r="B55" s="93"/>
      <c r="C55" s="5">
        <v>31251</v>
      </c>
      <c r="D55" s="5">
        <v>42767</v>
      </c>
      <c r="E55" s="6">
        <v>22600</v>
      </c>
      <c r="F55" s="58">
        <f t="shared" si="24"/>
        <v>53166</v>
      </c>
      <c r="G55" s="10">
        <f t="shared" si="25"/>
        <v>36</v>
      </c>
      <c r="H55" s="63">
        <f t="shared" si="26"/>
        <v>28.416666666666668</v>
      </c>
      <c r="I55" s="64">
        <f t="shared" si="27"/>
        <v>4.9166666666666679</v>
      </c>
      <c r="J55" s="63">
        <f t="shared" si="28"/>
        <v>23.5</v>
      </c>
      <c r="K55" s="11">
        <f t="shared" si="29"/>
        <v>22600</v>
      </c>
      <c r="L55" s="12">
        <f>K55*VLOOKUP($H55,Assumption!$A$4:$D$9,4)</f>
        <v>301332.58</v>
      </c>
      <c r="M55" s="17">
        <f>VLOOKUP(G55,Assumption!$A$13:$D$16,4)</f>
        <v>0.2</v>
      </c>
      <c r="N55" s="13">
        <f t="shared" si="30"/>
        <v>60266.516000000003</v>
      </c>
      <c r="O55" s="13">
        <f t="shared" si="31"/>
        <v>10427.344410557189</v>
      </c>
    </row>
    <row r="56" spans="1:15" ht="27.75" customHeight="1" x14ac:dyDescent="0.6">
      <c r="A56" s="16">
        <v>48</v>
      </c>
      <c r="B56" s="93"/>
      <c r="C56" s="5">
        <v>30837</v>
      </c>
      <c r="D56" s="5">
        <v>41883</v>
      </c>
      <c r="E56" s="6">
        <v>12495</v>
      </c>
      <c r="F56" s="58">
        <f t="shared" si="24"/>
        <v>52752</v>
      </c>
      <c r="G56" s="10">
        <f t="shared" si="25"/>
        <v>37</v>
      </c>
      <c r="H56" s="63">
        <f t="shared" si="26"/>
        <v>29.75</v>
      </c>
      <c r="I56" s="64">
        <f t="shared" si="27"/>
        <v>7.3333333333333321</v>
      </c>
      <c r="J56" s="63">
        <f t="shared" si="28"/>
        <v>22.416666666666668</v>
      </c>
      <c r="K56" s="11">
        <f t="shared" si="29"/>
        <v>12495</v>
      </c>
      <c r="L56" s="12">
        <f>K56*VLOOKUP($H56,Assumption!$A$4:$D$9,4)</f>
        <v>166599.58350000001</v>
      </c>
      <c r="M56" s="17">
        <f>VLOOKUP(G56,Assumption!$A$13:$D$16,4)</f>
        <v>0.2</v>
      </c>
      <c r="N56" s="13">
        <f t="shared" si="30"/>
        <v>33319.916700000002</v>
      </c>
      <c r="O56" s="13">
        <f t="shared" si="31"/>
        <v>8213.3127999999997</v>
      </c>
    </row>
    <row r="57" spans="1:15" ht="27.75" customHeight="1" x14ac:dyDescent="0.6">
      <c r="A57" s="16">
        <v>49</v>
      </c>
      <c r="B57" s="93"/>
      <c r="C57" s="5">
        <v>29592</v>
      </c>
      <c r="D57" s="5">
        <v>41968</v>
      </c>
      <c r="E57" s="6">
        <v>11960</v>
      </c>
      <c r="F57" s="58">
        <f t="shared" si="24"/>
        <v>51507</v>
      </c>
      <c r="G57" s="10">
        <f t="shared" si="25"/>
        <v>40</v>
      </c>
      <c r="H57" s="63">
        <f t="shared" si="26"/>
        <v>26.083333333333332</v>
      </c>
      <c r="I57" s="64">
        <f t="shared" si="27"/>
        <v>7.0833333333333321</v>
      </c>
      <c r="J57" s="63">
        <f t="shared" si="28"/>
        <v>19</v>
      </c>
      <c r="K57" s="11">
        <f t="shared" si="29"/>
        <v>11960</v>
      </c>
      <c r="L57" s="12">
        <f>K57*VLOOKUP($H57,Assumption!$A$4:$D$9,4)</f>
        <v>159466.26799999998</v>
      </c>
      <c r="M57" s="17">
        <f>VLOOKUP(G57,Assumption!$A$13:$D$16,4)</f>
        <v>0.2</v>
      </c>
      <c r="N57" s="13">
        <f t="shared" si="30"/>
        <v>31893.253599999996</v>
      </c>
      <c r="O57" s="13">
        <f t="shared" si="31"/>
        <v>8661.1072076677301</v>
      </c>
    </row>
    <row r="58" spans="1:15" ht="27.75" customHeight="1" x14ac:dyDescent="0.6">
      <c r="A58" s="94">
        <v>50</v>
      </c>
      <c r="B58" s="95"/>
      <c r="C58" s="96">
        <v>33950</v>
      </c>
      <c r="D58" s="96">
        <v>42131</v>
      </c>
      <c r="E58" s="97">
        <v>11960</v>
      </c>
      <c r="F58" s="62">
        <f t="shared" si="24"/>
        <v>55865</v>
      </c>
      <c r="G58" s="98">
        <f t="shared" si="25"/>
        <v>29</v>
      </c>
      <c r="H58" s="99">
        <f t="shared" si="26"/>
        <v>37.583333333333336</v>
      </c>
      <c r="I58" s="100">
        <f t="shared" si="27"/>
        <v>6.6666666666666679</v>
      </c>
      <c r="J58" s="99">
        <f t="shared" si="28"/>
        <v>30.916666666666668</v>
      </c>
      <c r="K58" s="101">
        <f t="shared" si="29"/>
        <v>11960</v>
      </c>
      <c r="L58" s="102">
        <f>K58*VLOOKUP($H58,Assumption!$A$4:$D$9,4)</f>
        <v>159466.26799999998</v>
      </c>
      <c r="M58" s="18">
        <f>VLOOKUP(G58,Assumption!$A$13:$D$16,4)</f>
        <v>0</v>
      </c>
      <c r="N58" s="14">
        <f t="shared" si="30"/>
        <v>0</v>
      </c>
      <c r="O58" s="14">
        <f t="shared" si="31"/>
        <v>0</v>
      </c>
    </row>
    <row r="59" spans="1:15" ht="27.75" customHeight="1" x14ac:dyDescent="0.6">
      <c r="A59" s="114">
        <v>51</v>
      </c>
      <c r="B59" s="115"/>
      <c r="C59" s="116">
        <v>31083</v>
      </c>
      <c r="D59" s="116">
        <v>42143</v>
      </c>
      <c r="E59" s="117">
        <v>12064</v>
      </c>
      <c r="F59" s="118">
        <f t="shared" ref="F59:F68" si="32">DATE(YEAR(C59)+$E$3,MONTH(C59),DAY(C59))</f>
        <v>52998</v>
      </c>
      <c r="G59" s="119">
        <f t="shared" ref="G59:G68" si="33">DATEDIF(C59,$A$3,"Y")</f>
        <v>36</v>
      </c>
      <c r="H59" s="120">
        <f t="shared" ref="H59:H68" si="34">DATEDIF(D59,F59,"M")/12</f>
        <v>29.666666666666668</v>
      </c>
      <c r="I59" s="121">
        <f t="shared" ref="I59:I68" si="35">+H59-J59</f>
        <v>6.5833333333333357</v>
      </c>
      <c r="J59" s="120">
        <f t="shared" ref="J59:J68" si="36">DATEDIF($A$3,F59,"m")/12</f>
        <v>23.083333333333332</v>
      </c>
      <c r="K59" s="122">
        <f t="shared" ref="K59:K68" si="37">ROUND(E59*(1+$E$2)^(J59),0)</f>
        <v>12064</v>
      </c>
      <c r="L59" s="123">
        <f>K59*VLOOKUP($H59,Assumption!$A$4:$D$9,4)</f>
        <v>160852.93119999999</v>
      </c>
      <c r="M59" s="124">
        <f>VLOOKUP(G59,Assumption!$A$13:$D$16,4)</f>
        <v>0.2</v>
      </c>
      <c r="N59" s="125">
        <f t="shared" ref="N59:N68" si="38">+L59*M59</f>
        <v>32170.586240000001</v>
      </c>
      <c r="O59" s="125">
        <f t="shared" ref="O59:O68" si="39">+N59*I59/H59</f>
        <v>7138.9784071910135</v>
      </c>
    </row>
    <row r="60" spans="1:15" ht="27.75" customHeight="1" x14ac:dyDescent="0.6">
      <c r="A60" s="71">
        <v>52</v>
      </c>
      <c r="B60" s="103"/>
      <c r="C60" s="104">
        <v>34953</v>
      </c>
      <c r="D60" s="104">
        <v>42506</v>
      </c>
      <c r="E60" s="105">
        <v>10762</v>
      </c>
      <c r="F60" s="106">
        <f t="shared" si="32"/>
        <v>56868</v>
      </c>
      <c r="G60" s="107">
        <f t="shared" si="33"/>
        <v>26</v>
      </c>
      <c r="H60" s="108">
        <f t="shared" si="34"/>
        <v>39.25</v>
      </c>
      <c r="I60" s="109">
        <f t="shared" si="35"/>
        <v>5.5833333333333357</v>
      </c>
      <c r="J60" s="108">
        <f t="shared" si="36"/>
        <v>33.666666666666664</v>
      </c>
      <c r="K60" s="110">
        <f t="shared" si="37"/>
        <v>10762</v>
      </c>
      <c r="L60" s="111">
        <f>K60*VLOOKUP($H60,Assumption!$A$4:$D$9,4)</f>
        <v>143492.97459999999</v>
      </c>
      <c r="M60" s="112">
        <f>VLOOKUP(G60,Assumption!$A$13:$D$16,4)</f>
        <v>0</v>
      </c>
      <c r="N60" s="113">
        <f t="shared" si="38"/>
        <v>0</v>
      </c>
      <c r="O60" s="113">
        <f t="shared" si="39"/>
        <v>0</v>
      </c>
    </row>
    <row r="61" spans="1:15" ht="27.75" customHeight="1" x14ac:dyDescent="0.6">
      <c r="A61" s="16">
        <v>53</v>
      </c>
      <c r="B61" s="93"/>
      <c r="C61" s="5">
        <v>34470</v>
      </c>
      <c r="D61" s="5">
        <v>42688</v>
      </c>
      <c r="E61" s="6">
        <v>10658</v>
      </c>
      <c r="F61" s="58">
        <f t="shared" si="32"/>
        <v>56385</v>
      </c>
      <c r="G61" s="10">
        <f t="shared" si="33"/>
        <v>27</v>
      </c>
      <c r="H61" s="63">
        <f t="shared" si="34"/>
        <v>37.5</v>
      </c>
      <c r="I61" s="64">
        <f t="shared" si="35"/>
        <v>5.1666666666666643</v>
      </c>
      <c r="J61" s="63">
        <f t="shared" si="36"/>
        <v>32.333333333333336</v>
      </c>
      <c r="K61" s="11">
        <f t="shared" si="37"/>
        <v>10658</v>
      </c>
      <c r="L61" s="12">
        <f>K61*VLOOKUP($H61,Assumption!$A$4:$D$9,4)</f>
        <v>142106.31140000001</v>
      </c>
      <c r="M61" s="17">
        <f>VLOOKUP(G61,Assumption!$A$13:$D$16,4)</f>
        <v>0</v>
      </c>
      <c r="N61" s="13">
        <f t="shared" si="38"/>
        <v>0</v>
      </c>
      <c r="O61" s="13">
        <f t="shared" si="39"/>
        <v>0</v>
      </c>
    </row>
    <row r="62" spans="1:15" ht="27.75" customHeight="1" x14ac:dyDescent="0.6">
      <c r="A62" s="16">
        <v>54</v>
      </c>
      <c r="B62" s="93"/>
      <c r="C62" s="5">
        <v>29594</v>
      </c>
      <c r="D62" s="5">
        <v>42723</v>
      </c>
      <c r="E62" s="6">
        <v>10580</v>
      </c>
      <c r="F62" s="58">
        <f t="shared" si="32"/>
        <v>51509</v>
      </c>
      <c r="G62" s="10">
        <f t="shared" si="33"/>
        <v>40</v>
      </c>
      <c r="H62" s="63">
        <f t="shared" si="34"/>
        <v>24</v>
      </c>
      <c r="I62" s="64">
        <f t="shared" si="35"/>
        <v>5</v>
      </c>
      <c r="J62" s="63">
        <f t="shared" si="36"/>
        <v>19</v>
      </c>
      <c r="K62" s="11">
        <f t="shared" si="37"/>
        <v>10580</v>
      </c>
      <c r="L62" s="12">
        <f>K62*VLOOKUP($H62,Assumption!$A$4:$D$9,4)</f>
        <v>141066.31399999998</v>
      </c>
      <c r="M62" s="17">
        <f>VLOOKUP(G62,Assumption!$A$13:$D$16,4)</f>
        <v>0.2</v>
      </c>
      <c r="N62" s="13">
        <f t="shared" si="38"/>
        <v>28213.262799999997</v>
      </c>
      <c r="O62" s="13">
        <f t="shared" si="39"/>
        <v>5877.7630833333324</v>
      </c>
    </row>
    <row r="63" spans="1:15" ht="27.75" customHeight="1" x14ac:dyDescent="0.6">
      <c r="A63" s="16">
        <v>55</v>
      </c>
      <c r="B63" s="93"/>
      <c r="C63" s="5">
        <v>31331</v>
      </c>
      <c r="D63" s="5">
        <v>42744</v>
      </c>
      <c r="E63" s="6">
        <v>10658</v>
      </c>
      <c r="F63" s="58">
        <f t="shared" si="32"/>
        <v>53246</v>
      </c>
      <c r="G63" s="10">
        <f t="shared" si="33"/>
        <v>36</v>
      </c>
      <c r="H63" s="63">
        <f t="shared" si="34"/>
        <v>28.75</v>
      </c>
      <c r="I63" s="64">
        <f t="shared" si="35"/>
        <v>5</v>
      </c>
      <c r="J63" s="63">
        <f t="shared" si="36"/>
        <v>23.75</v>
      </c>
      <c r="K63" s="11">
        <f t="shared" si="37"/>
        <v>10658</v>
      </c>
      <c r="L63" s="12">
        <f>K63*VLOOKUP($H63,Assumption!$A$4:$D$9,4)</f>
        <v>142106.31140000001</v>
      </c>
      <c r="M63" s="17">
        <f>VLOOKUP(G63,Assumption!$A$13:$D$16,4)</f>
        <v>0.2</v>
      </c>
      <c r="N63" s="13">
        <f t="shared" si="38"/>
        <v>28421.262280000003</v>
      </c>
      <c r="O63" s="13">
        <f t="shared" si="39"/>
        <v>4942.8282226086958</v>
      </c>
    </row>
    <row r="64" spans="1:15" ht="27.75" customHeight="1" x14ac:dyDescent="0.6">
      <c r="A64" s="16">
        <v>56</v>
      </c>
      <c r="B64" s="93"/>
      <c r="C64" s="5">
        <v>34596</v>
      </c>
      <c r="D64" s="5">
        <v>42756</v>
      </c>
      <c r="E64" s="6">
        <v>10658</v>
      </c>
      <c r="F64" s="58">
        <f t="shared" si="32"/>
        <v>56511</v>
      </c>
      <c r="G64" s="10">
        <f t="shared" si="33"/>
        <v>27</v>
      </c>
      <c r="H64" s="63">
        <f t="shared" si="34"/>
        <v>37.583333333333336</v>
      </c>
      <c r="I64" s="64">
        <f t="shared" si="35"/>
        <v>4.9166666666666714</v>
      </c>
      <c r="J64" s="63">
        <f t="shared" si="36"/>
        <v>32.666666666666664</v>
      </c>
      <c r="K64" s="11">
        <f t="shared" si="37"/>
        <v>10658</v>
      </c>
      <c r="L64" s="12">
        <f>K64*VLOOKUP($H64,Assumption!$A$4:$D$9,4)</f>
        <v>142106.31140000001</v>
      </c>
      <c r="M64" s="17">
        <f>VLOOKUP(G64,Assumption!$A$13:$D$16,4)</f>
        <v>0</v>
      </c>
      <c r="N64" s="13">
        <f t="shared" si="38"/>
        <v>0</v>
      </c>
      <c r="O64" s="13">
        <f t="shared" si="39"/>
        <v>0</v>
      </c>
    </row>
    <row r="65" spans="1:15" ht="27.75" customHeight="1" x14ac:dyDescent="0.6">
      <c r="A65" s="16">
        <v>57</v>
      </c>
      <c r="B65" s="93"/>
      <c r="C65" s="5">
        <v>34850</v>
      </c>
      <c r="D65" s="5">
        <v>42765</v>
      </c>
      <c r="E65" s="6">
        <v>10632</v>
      </c>
      <c r="F65" s="58">
        <f t="shared" si="32"/>
        <v>56765</v>
      </c>
      <c r="G65" s="10">
        <f t="shared" si="33"/>
        <v>26</v>
      </c>
      <c r="H65" s="63">
        <f t="shared" si="34"/>
        <v>38.333333333333336</v>
      </c>
      <c r="I65" s="64">
        <f t="shared" si="35"/>
        <v>4.9166666666666714</v>
      </c>
      <c r="J65" s="63">
        <f t="shared" si="36"/>
        <v>33.416666666666664</v>
      </c>
      <c r="K65" s="11">
        <f t="shared" si="37"/>
        <v>10632</v>
      </c>
      <c r="L65" s="12">
        <f>K65*VLOOKUP($H65,Assumption!$A$4:$D$9,4)</f>
        <v>141759.64559999999</v>
      </c>
      <c r="M65" s="17">
        <f>VLOOKUP(G65,Assumption!$A$13:$D$16,4)</f>
        <v>0</v>
      </c>
      <c r="N65" s="13">
        <f t="shared" si="38"/>
        <v>0</v>
      </c>
      <c r="O65" s="13">
        <f t="shared" si="39"/>
        <v>0</v>
      </c>
    </row>
    <row r="66" spans="1:15" ht="27.75" customHeight="1" x14ac:dyDescent="0.6">
      <c r="A66" s="16">
        <v>58</v>
      </c>
      <c r="B66" s="93"/>
      <c r="C66" s="5">
        <v>35335</v>
      </c>
      <c r="D66" s="5">
        <v>42786</v>
      </c>
      <c r="E66" s="6">
        <v>10658</v>
      </c>
      <c r="F66" s="58">
        <f t="shared" si="32"/>
        <v>57250</v>
      </c>
      <c r="G66" s="10">
        <f t="shared" si="33"/>
        <v>25</v>
      </c>
      <c r="H66" s="63">
        <f t="shared" si="34"/>
        <v>39.583333333333336</v>
      </c>
      <c r="I66" s="64">
        <f t="shared" si="35"/>
        <v>4.9166666666666714</v>
      </c>
      <c r="J66" s="63">
        <f t="shared" si="36"/>
        <v>34.666666666666664</v>
      </c>
      <c r="K66" s="11">
        <f t="shared" si="37"/>
        <v>10658</v>
      </c>
      <c r="L66" s="12">
        <f>K66*VLOOKUP($H66,Assumption!$A$4:$D$9,4)</f>
        <v>142106.31140000001</v>
      </c>
      <c r="M66" s="17">
        <f>VLOOKUP(G66,Assumption!$A$13:$D$16,4)</f>
        <v>0</v>
      </c>
      <c r="N66" s="13">
        <f t="shared" si="38"/>
        <v>0</v>
      </c>
      <c r="O66" s="13">
        <f t="shared" si="39"/>
        <v>0</v>
      </c>
    </row>
    <row r="67" spans="1:15" ht="27.75" customHeight="1" x14ac:dyDescent="0.6">
      <c r="A67" s="16">
        <v>59</v>
      </c>
      <c r="B67" s="93"/>
      <c r="C67" s="5">
        <v>33871</v>
      </c>
      <c r="D67" s="5">
        <v>43185</v>
      </c>
      <c r="E67" s="6">
        <v>10580</v>
      </c>
      <c r="F67" s="58">
        <f t="shared" si="32"/>
        <v>55786</v>
      </c>
      <c r="G67" s="10">
        <f t="shared" si="33"/>
        <v>29</v>
      </c>
      <c r="H67" s="63">
        <f t="shared" si="34"/>
        <v>34.416666666666664</v>
      </c>
      <c r="I67" s="64">
        <f t="shared" si="35"/>
        <v>3.7499999999999964</v>
      </c>
      <c r="J67" s="63">
        <f t="shared" si="36"/>
        <v>30.666666666666668</v>
      </c>
      <c r="K67" s="11">
        <f t="shared" si="37"/>
        <v>10580</v>
      </c>
      <c r="L67" s="12">
        <f>K67*VLOOKUP($H67,Assumption!$A$4:$D$9,4)</f>
        <v>141066.31399999998</v>
      </c>
      <c r="M67" s="17">
        <f>VLOOKUP(G67,Assumption!$A$13:$D$16,4)</f>
        <v>0</v>
      </c>
      <c r="N67" s="13">
        <f t="shared" si="38"/>
        <v>0</v>
      </c>
      <c r="O67" s="13">
        <f t="shared" si="39"/>
        <v>0</v>
      </c>
    </row>
    <row r="68" spans="1:15" ht="27.75" customHeight="1" x14ac:dyDescent="0.6">
      <c r="A68" s="94">
        <v>60</v>
      </c>
      <c r="B68" s="95"/>
      <c r="C68" s="96">
        <v>32526</v>
      </c>
      <c r="D68" s="96">
        <v>43475</v>
      </c>
      <c r="E68" s="97">
        <v>10580</v>
      </c>
      <c r="F68" s="62">
        <f t="shared" si="32"/>
        <v>54441</v>
      </c>
      <c r="G68" s="98">
        <f t="shared" si="33"/>
        <v>32</v>
      </c>
      <c r="H68" s="99">
        <f t="shared" si="34"/>
        <v>30</v>
      </c>
      <c r="I68" s="100">
        <f t="shared" si="35"/>
        <v>3</v>
      </c>
      <c r="J68" s="99">
        <f t="shared" si="36"/>
        <v>27</v>
      </c>
      <c r="K68" s="101">
        <f t="shared" si="37"/>
        <v>10580</v>
      </c>
      <c r="L68" s="102">
        <f>K68*VLOOKUP($H68,Assumption!$A$4:$D$9,4)</f>
        <v>141066.31399999998</v>
      </c>
      <c r="M68" s="18">
        <f>VLOOKUP(G68,Assumption!$A$13:$D$16,4)</f>
        <v>0.2</v>
      </c>
      <c r="N68" s="14">
        <f t="shared" si="38"/>
        <v>28213.262799999997</v>
      </c>
      <c r="O68" s="14">
        <f t="shared" si="39"/>
        <v>2821.3262799999998</v>
      </c>
    </row>
    <row r="69" spans="1:15" ht="27.75" customHeight="1" x14ac:dyDescent="0.6">
      <c r="A69" s="71">
        <v>61</v>
      </c>
      <c r="B69" s="103"/>
      <c r="C69" s="104">
        <v>29556</v>
      </c>
      <c r="D69" s="104">
        <v>41666</v>
      </c>
      <c r="E69" s="105">
        <v>18165</v>
      </c>
      <c r="F69" s="106">
        <f t="shared" ref="F69:F79" si="40">DATE(YEAR(C69)+$E$3,MONTH(C69),DAY(C69))</f>
        <v>51471</v>
      </c>
      <c r="G69" s="107">
        <f t="shared" ref="G69:G79" si="41">DATEDIF(C69,$A$3,"Y")</f>
        <v>41</v>
      </c>
      <c r="H69" s="108">
        <f t="shared" ref="H69:H79" si="42">DATEDIF(D69,F69,"M")/12</f>
        <v>26.833333333333332</v>
      </c>
      <c r="I69" s="109">
        <f t="shared" ref="I69:I79" si="43">+H69-J69</f>
        <v>7.9166666666666643</v>
      </c>
      <c r="J69" s="108">
        <f t="shared" ref="J69:J79" si="44">DATEDIF($A$3,F69,"m")/12</f>
        <v>18.916666666666668</v>
      </c>
      <c r="K69" s="110">
        <f t="shared" ref="K69:K79" si="45">ROUND(E69*(1+$E$2)^(J69),0)</f>
        <v>18165</v>
      </c>
      <c r="L69" s="111">
        <f>K69*VLOOKUP($H69,Assumption!$A$4:$D$9,4)</f>
        <v>242199.39449999999</v>
      </c>
      <c r="M69" s="112">
        <f>VLOOKUP(G69,Assumption!$A$13:$D$16,4)</f>
        <v>0.5</v>
      </c>
      <c r="N69" s="113">
        <f t="shared" ref="N69:N79" si="46">+L69*M69</f>
        <v>121099.69725</v>
      </c>
      <c r="O69" s="113">
        <f t="shared" ref="O69:O79" si="47">+N69*I69/H69</f>
        <v>35728.171548913037</v>
      </c>
    </row>
    <row r="70" spans="1:15" ht="27.75" customHeight="1" x14ac:dyDescent="0.6">
      <c r="A70" s="16">
        <v>62</v>
      </c>
      <c r="B70" s="93"/>
      <c r="C70" s="5">
        <v>31862</v>
      </c>
      <c r="D70" s="5">
        <v>41724</v>
      </c>
      <c r="E70" s="6">
        <v>14904</v>
      </c>
      <c r="F70" s="58">
        <f t="shared" si="40"/>
        <v>53777</v>
      </c>
      <c r="G70" s="10">
        <f t="shared" si="41"/>
        <v>34</v>
      </c>
      <c r="H70" s="63">
        <f t="shared" si="42"/>
        <v>33</v>
      </c>
      <c r="I70" s="64">
        <f t="shared" si="43"/>
        <v>7.8333333333333321</v>
      </c>
      <c r="J70" s="63">
        <f t="shared" si="44"/>
        <v>25.166666666666668</v>
      </c>
      <c r="K70" s="11">
        <f t="shared" si="45"/>
        <v>14904</v>
      </c>
      <c r="L70" s="12">
        <f>K70*VLOOKUP($H70,Assumption!$A$4:$D$9,4)</f>
        <v>198719.50320000001</v>
      </c>
      <c r="M70" s="17">
        <f>VLOOKUP(G70,Assumption!$A$13:$D$16,4)</f>
        <v>0.2</v>
      </c>
      <c r="N70" s="13">
        <f t="shared" si="46"/>
        <v>39743.900640000007</v>
      </c>
      <c r="O70" s="13">
        <f t="shared" si="47"/>
        <v>9434.1582327272736</v>
      </c>
    </row>
    <row r="71" spans="1:15" ht="27.75" customHeight="1" x14ac:dyDescent="0.6">
      <c r="A71" s="16">
        <v>63</v>
      </c>
      <c r="B71" s="93"/>
      <c r="C71" s="5">
        <v>31339</v>
      </c>
      <c r="D71" s="5">
        <v>42061</v>
      </c>
      <c r="E71" s="6">
        <v>11557</v>
      </c>
      <c r="F71" s="58">
        <f t="shared" si="40"/>
        <v>53254</v>
      </c>
      <c r="G71" s="10">
        <f t="shared" si="41"/>
        <v>36</v>
      </c>
      <c r="H71" s="63">
        <f t="shared" si="42"/>
        <v>30.583333333333332</v>
      </c>
      <c r="I71" s="64">
        <f t="shared" si="43"/>
        <v>6.8333333333333321</v>
      </c>
      <c r="J71" s="63">
        <f t="shared" si="44"/>
        <v>23.75</v>
      </c>
      <c r="K71" s="11">
        <f t="shared" si="45"/>
        <v>11557</v>
      </c>
      <c r="L71" s="12">
        <f>K71*VLOOKUP($H71,Assumption!$A$4:$D$9,4)</f>
        <v>154092.94809999998</v>
      </c>
      <c r="M71" s="17">
        <f>VLOOKUP(G71,Assumption!$A$13:$D$16,4)</f>
        <v>0.2</v>
      </c>
      <c r="N71" s="13">
        <f t="shared" si="46"/>
        <v>30818.589619999999</v>
      </c>
      <c r="O71" s="13">
        <f t="shared" si="47"/>
        <v>6885.8974082833774</v>
      </c>
    </row>
    <row r="72" spans="1:15" ht="27.75" customHeight="1" x14ac:dyDescent="0.6">
      <c r="A72" s="16">
        <v>64</v>
      </c>
      <c r="B72" s="93"/>
      <c r="C72" s="5">
        <v>27590</v>
      </c>
      <c r="D72" s="5">
        <v>42170</v>
      </c>
      <c r="E72" s="6">
        <v>18591</v>
      </c>
      <c r="F72" s="58">
        <f t="shared" si="40"/>
        <v>49505</v>
      </c>
      <c r="G72" s="10">
        <f t="shared" si="41"/>
        <v>46</v>
      </c>
      <c r="H72" s="63">
        <f t="shared" si="42"/>
        <v>20.083333333333332</v>
      </c>
      <c r="I72" s="64">
        <f t="shared" si="43"/>
        <v>6.5833333333333321</v>
      </c>
      <c r="J72" s="63">
        <f t="shared" si="44"/>
        <v>13.5</v>
      </c>
      <c r="K72" s="11">
        <f t="shared" si="45"/>
        <v>18591</v>
      </c>
      <c r="L72" s="12">
        <f>K72*VLOOKUP($H72,Assumption!$A$4:$D$9,4)</f>
        <v>247879.38029999999</v>
      </c>
      <c r="M72" s="17">
        <f>VLOOKUP(G72,Assumption!$A$13:$D$16,4)</f>
        <v>0.5</v>
      </c>
      <c r="N72" s="13">
        <f t="shared" si="46"/>
        <v>123939.69014999999</v>
      </c>
      <c r="O72" s="13">
        <f t="shared" si="47"/>
        <v>40627.533285684643</v>
      </c>
    </row>
    <row r="73" spans="1:15" ht="27.75" customHeight="1" x14ac:dyDescent="0.6">
      <c r="A73" s="16">
        <v>65</v>
      </c>
      <c r="B73" s="93"/>
      <c r="C73" s="5">
        <v>32405</v>
      </c>
      <c r="D73" s="5">
        <v>42219</v>
      </c>
      <c r="E73" s="6">
        <v>24900</v>
      </c>
      <c r="F73" s="58">
        <f t="shared" si="40"/>
        <v>54320</v>
      </c>
      <c r="G73" s="10">
        <f t="shared" si="41"/>
        <v>33</v>
      </c>
      <c r="H73" s="63">
        <f t="shared" si="42"/>
        <v>33.083333333333336</v>
      </c>
      <c r="I73" s="64">
        <f t="shared" si="43"/>
        <v>6.4166666666666679</v>
      </c>
      <c r="J73" s="63">
        <f t="shared" si="44"/>
        <v>26.666666666666668</v>
      </c>
      <c r="K73" s="11">
        <f t="shared" si="45"/>
        <v>24900</v>
      </c>
      <c r="L73" s="12">
        <f>K73*VLOOKUP($H73,Assumption!$A$4:$D$9,4)</f>
        <v>331999.17</v>
      </c>
      <c r="M73" s="17">
        <f>VLOOKUP(G73,Assumption!$A$13:$D$16,4)</f>
        <v>0.2</v>
      </c>
      <c r="N73" s="13">
        <f t="shared" si="46"/>
        <v>66399.834000000003</v>
      </c>
      <c r="O73" s="13">
        <f t="shared" si="47"/>
        <v>12878.557224181362</v>
      </c>
    </row>
    <row r="74" spans="1:15" ht="27.75" customHeight="1" x14ac:dyDescent="0.6">
      <c r="A74" s="16">
        <v>66</v>
      </c>
      <c r="B74" s="93"/>
      <c r="C74" s="5">
        <v>32935</v>
      </c>
      <c r="D74" s="5">
        <v>42233</v>
      </c>
      <c r="E74" s="6">
        <v>24129</v>
      </c>
      <c r="F74" s="58">
        <f t="shared" si="40"/>
        <v>54850</v>
      </c>
      <c r="G74" s="10">
        <f t="shared" si="41"/>
        <v>31</v>
      </c>
      <c r="H74" s="63">
        <f t="shared" si="42"/>
        <v>34.5</v>
      </c>
      <c r="I74" s="64">
        <f t="shared" si="43"/>
        <v>6.3333333333333321</v>
      </c>
      <c r="J74" s="63">
        <f t="shared" si="44"/>
        <v>28.166666666666668</v>
      </c>
      <c r="K74" s="11">
        <f t="shared" si="45"/>
        <v>24129</v>
      </c>
      <c r="L74" s="12">
        <f>K74*VLOOKUP($H74,Assumption!$A$4:$D$9,4)</f>
        <v>321719.19569999998</v>
      </c>
      <c r="M74" s="17">
        <f>VLOOKUP(G74,Assumption!$A$13:$D$16,4)</f>
        <v>0.2</v>
      </c>
      <c r="N74" s="13">
        <f t="shared" si="46"/>
        <v>64343.839139999996</v>
      </c>
      <c r="O74" s="13">
        <f t="shared" si="47"/>
        <v>11811.912499130432</v>
      </c>
    </row>
    <row r="75" spans="1:15" ht="27.75" customHeight="1" x14ac:dyDescent="0.6">
      <c r="A75" s="16">
        <v>67</v>
      </c>
      <c r="B75" s="93"/>
      <c r="C75" s="5">
        <v>30227</v>
      </c>
      <c r="D75" s="5">
        <v>42411</v>
      </c>
      <c r="E75" s="6">
        <v>18480</v>
      </c>
      <c r="F75" s="58">
        <f t="shared" si="40"/>
        <v>52142</v>
      </c>
      <c r="G75" s="10">
        <f t="shared" si="41"/>
        <v>39</v>
      </c>
      <c r="H75" s="63">
        <f t="shared" si="42"/>
        <v>26.583333333333332</v>
      </c>
      <c r="I75" s="64">
        <f t="shared" si="43"/>
        <v>5.8333333333333321</v>
      </c>
      <c r="J75" s="63">
        <f t="shared" si="44"/>
        <v>20.75</v>
      </c>
      <c r="K75" s="11">
        <f t="shared" si="45"/>
        <v>18480</v>
      </c>
      <c r="L75" s="12">
        <f>K75*VLOOKUP($H75,Assumption!$A$4:$D$9,4)</f>
        <v>246399.38399999999</v>
      </c>
      <c r="M75" s="17">
        <f>VLOOKUP(G75,Assumption!$A$13:$D$16,4)</f>
        <v>0.2</v>
      </c>
      <c r="N75" s="13">
        <f t="shared" si="46"/>
        <v>49279.876799999998</v>
      </c>
      <c r="O75" s="13">
        <f t="shared" si="47"/>
        <v>10813.766068965515</v>
      </c>
    </row>
    <row r="76" spans="1:15" ht="27.75" customHeight="1" x14ac:dyDescent="0.6">
      <c r="A76" s="16">
        <v>68</v>
      </c>
      <c r="B76" s="93"/>
      <c r="C76" s="5">
        <v>29798</v>
      </c>
      <c r="D76" s="5">
        <v>42758</v>
      </c>
      <c r="E76" s="6">
        <v>41720</v>
      </c>
      <c r="F76" s="58">
        <f t="shared" si="40"/>
        <v>51713</v>
      </c>
      <c r="G76" s="10">
        <f t="shared" si="41"/>
        <v>40</v>
      </c>
      <c r="H76" s="63">
        <f t="shared" si="42"/>
        <v>24.5</v>
      </c>
      <c r="I76" s="64">
        <f t="shared" si="43"/>
        <v>4.9166666666666679</v>
      </c>
      <c r="J76" s="63">
        <f t="shared" si="44"/>
        <v>19.583333333333332</v>
      </c>
      <c r="K76" s="11">
        <f t="shared" si="45"/>
        <v>41720</v>
      </c>
      <c r="L76" s="12">
        <f>K76*VLOOKUP($H76,Assumption!$A$4:$D$9,4)</f>
        <v>556265.27599999995</v>
      </c>
      <c r="M76" s="17">
        <f>VLOOKUP(G76,Assumption!$A$13:$D$16,4)</f>
        <v>0.2</v>
      </c>
      <c r="N76" s="13">
        <f t="shared" si="46"/>
        <v>111253.0552</v>
      </c>
      <c r="O76" s="13">
        <f t="shared" si="47"/>
        <v>22326.293390476196</v>
      </c>
    </row>
    <row r="77" spans="1:15" ht="27.75" customHeight="1" x14ac:dyDescent="0.6">
      <c r="A77" s="94">
        <v>69</v>
      </c>
      <c r="B77" s="95"/>
      <c r="C77" s="96">
        <v>34256</v>
      </c>
      <c r="D77" s="96">
        <v>42765</v>
      </c>
      <c r="E77" s="97">
        <v>11330</v>
      </c>
      <c r="F77" s="62">
        <f t="shared" si="40"/>
        <v>56171</v>
      </c>
      <c r="G77" s="98">
        <f t="shared" si="41"/>
        <v>28</v>
      </c>
      <c r="H77" s="99">
        <f t="shared" si="42"/>
        <v>36.666666666666664</v>
      </c>
      <c r="I77" s="100">
        <f t="shared" si="43"/>
        <v>4.9166666666666643</v>
      </c>
      <c r="J77" s="99">
        <f t="shared" si="44"/>
        <v>31.75</v>
      </c>
      <c r="K77" s="101">
        <f t="shared" si="45"/>
        <v>11330</v>
      </c>
      <c r="L77" s="102">
        <f>K77*VLOOKUP($H77,Assumption!$A$4:$D$9,4)</f>
        <v>151066.28899999999</v>
      </c>
      <c r="M77" s="18">
        <f>VLOOKUP(G77,Assumption!$A$13:$D$16,4)</f>
        <v>0</v>
      </c>
      <c r="N77" s="14">
        <f t="shared" si="46"/>
        <v>0</v>
      </c>
      <c r="O77" s="14">
        <f t="shared" si="47"/>
        <v>0</v>
      </c>
    </row>
    <row r="78" spans="1:15" ht="27.75" customHeight="1" x14ac:dyDescent="0.6">
      <c r="A78" s="71">
        <v>70</v>
      </c>
      <c r="B78" s="103"/>
      <c r="C78" s="104">
        <v>29974</v>
      </c>
      <c r="D78" s="104">
        <v>41550</v>
      </c>
      <c r="E78" s="105">
        <v>12940</v>
      </c>
      <c r="F78" s="106">
        <f t="shared" si="40"/>
        <v>51889</v>
      </c>
      <c r="G78" s="107">
        <f t="shared" si="41"/>
        <v>39</v>
      </c>
      <c r="H78" s="108">
        <f t="shared" si="42"/>
        <v>28.25</v>
      </c>
      <c r="I78" s="109">
        <f t="shared" si="43"/>
        <v>8.25</v>
      </c>
      <c r="J78" s="108">
        <f t="shared" si="44"/>
        <v>20</v>
      </c>
      <c r="K78" s="110">
        <f t="shared" si="45"/>
        <v>12940</v>
      </c>
      <c r="L78" s="111">
        <f>K78*VLOOKUP($H78,Assumption!$A$4:$D$9,4)</f>
        <v>172532.902</v>
      </c>
      <c r="M78" s="112">
        <f>VLOOKUP(G78,Assumption!$A$13:$D$16,4)</f>
        <v>0.2</v>
      </c>
      <c r="N78" s="113">
        <f t="shared" si="46"/>
        <v>34506.580399999999</v>
      </c>
      <c r="O78" s="113">
        <f t="shared" si="47"/>
        <v>10077.142948672566</v>
      </c>
    </row>
    <row r="79" spans="1:15" ht="27.75" customHeight="1" x14ac:dyDescent="0.6">
      <c r="A79" s="16">
        <v>71</v>
      </c>
      <c r="B79" s="93"/>
      <c r="C79" s="5">
        <v>29513</v>
      </c>
      <c r="D79" s="5">
        <v>41666</v>
      </c>
      <c r="E79" s="6">
        <v>12718</v>
      </c>
      <c r="F79" s="58">
        <f t="shared" si="40"/>
        <v>51428</v>
      </c>
      <c r="G79" s="10">
        <f t="shared" si="41"/>
        <v>41</v>
      </c>
      <c r="H79" s="63">
        <f t="shared" si="42"/>
        <v>26.666666666666668</v>
      </c>
      <c r="I79" s="64">
        <f t="shared" si="43"/>
        <v>7.9166666666666679</v>
      </c>
      <c r="J79" s="63">
        <f t="shared" si="44"/>
        <v>18.75</v>
      </c>
      <c r="K79" s="11">
        <f t="shared" si="45"/>
        <v>12718</v>
      </c>
      <c r="L79" s="12">
        <f>K79*VLOOKUP($H79,Assumption!$A$4:$D$9,4)</f>
        <v>169572.9094</v>
      </c>
      <c r="M79" s="17">
        <f>VLOOKUP(G79,Assumption!$A$13:$D$16,4)</f>
        <v>0.5</v>
      </c>
      <c r="N79" s="13">
        <f t="shared" si="46"/>
        <v>84786.454700000002</v>
      </c>
      <c r="O79" s="13">
        <f t="shared" si="47"/>
        <v>25170.978739062506</v>
      </c>
    </row>
    <row r="80" spans="1:15" ht="27.75" customHeight="1" x14ac:dyDescent="0.6">
      <c r="A80" s="16">
        <v>72</v>
      </c>
      <c r="B80" s="93"/>
      <c r="C80" s="5">
        <v>33364</v>
      </c>
      <c r="D80" s="5">
        <v>42131</v>
      </c>
      <c r="E80" s="6">
        <v>12176</v>
      </c>
      <c r="F80" s="58">
        <f t="shared" ref="F80:F90" si="48">DATE(YEAR(C80)+$E$3,MONTH(C80),DAY(C80))</f>
        <v>55279</v>
      </c>
      <c r="G80" s="10">
        <f t="shared" ref="G80:G90" si="49">DATEDIF(C80,$A$3,"Y")</f>
        <v>30</v>
      </c>
      <c r="H80" s="63">
        <f t="shared" ref="H80:H90" si="50">DATEDIF(D80,F80,"M")/12</f>
        <v>35.916666666666664</v>
      </c>
      <c r="I80" s="64">
        <f t="shared" ref="I80:I90" si="51">+H80-J80</f>
        <v>6.5833333333333321</v>
      </c>
      <c r="J80" s="63">
        <f t="shared" ref="J80:J90" si="52">DATEDIF($A$3,F80,"m")/12</f>
        <v>29.333333333333332</v>
      </c>
      <c r="K80" s="11">
        <f t="shared" ref="K80:K90" si="53">ROUND(E80*(1+$E$2)^(J80),0)</f>
        <v>12176</v>
      </c>
      <c r="L80" s="12">
        <f>K80*VLOOKUP($H80,Assumption!$A$4:$D$9,4)</f>
        <v>162346.26079999999</v>
      </c>
      <c r="M80" s="17">
        <f>VLOOKUP(G80,Assumption!$A$13:$D$16,4)</f>
        <v>0</v>
      </c>
      <c r="N80" s="13">
        <f t="shared" ref="N80:N90" si="54">+L80*M80</f>
        <v>0</v>
      </c>
      <c r="O80" s="13">
        <f t="shared" ref="O80:O90" si="55">+N80*I80/H80</f>
        <v>0</v>
      </c>
    </row>
    <row r="81" spans="1:15" ht="27.75" customHeight="1" x14ac:dyDescent="0.6">
      <c r="A81" s="16">
        <v>73</v>
      </c>
      <c r="B81" s="93"/>
      <c r="C81" s="5">
        <v>29832</v>
      </c>
      <c r="D81" s="5">
        <v>42131</v>
      </c>
      <c r="E81" s="6">
        <v>12176</v>
      </c>
      <c r="F81" s="58">
        <f t="shared" si="48"/>
        <v>51747</v>
      </c>
      <c r="G81" s="10">
        <f t="shared" si="49"/>
        <v>40</v>
      </c>
      <c r="H81" s="63">
        <f t="shared" si="50"/>
        <v>26.25</v>
      </c>
      <c r="I81" s="64">
        <f t="shared" si="51"/>
        <v>6.5833333333333321</v>
      </c>
      <c r="J81" s="63">
        <f t="shared" si="52"/>
        <v>19.666666666666668</v>
      </c>
      <c r="K81" s="11">
        <f t="shared" si="53"/>
        <v>12176</v>
      </c>
      <c r="L81" s="12">
        <f>K81*VLOOKUP($H81,Assumption!$A$4:$D$9,4)</f>
        <v>162346.26079999999</v>
      </c>
      <c r="M81" s="17">
        <f>VLOOKUP(G81,Assumption!$A$13:$D$16,4)</f>
        <v>0.2</v>
      </c>
      <c r="N81" s="13">
        <f t="shared" si="54"/>
        <v>32469.25216</v>
      </c>
      <c r="O81" s="13">
        <f t="shared" si="55"/>
        <v>8143.0822877460305</v>
      </c>
    </row>
    <row r="82" spans="1:15" ht="27.75" customHeight="1" x14ac:dyDescent="0.6">
      <c r="A82" s="16">
        <v>74</v>
      </c>
      <c r="B82" s="93"/>
      <c r="C82" s="5">
        <v>29790</v>
      </c>
      <c r="D82" s="5">
        <v>42142</v>
      </c>
      <c r="E82" s="6">
        <v>11960</v>
      </c>
      <c r="F82" s="58">
        <f t="shared" si="48"/>
        <v>51705</v>
      </c>
      <c r="G82" s="10">
        <f t="shared" si="49"/>
        <v>40</v>
      </c>
      <c r="H82" s="63">
        <f t="shared" si="50"/>
        <v>26.166666666666668</v>
      </c>
      <c r="I82" s="64">
        <f t="shared" si="51"/>
        <v>6.6666666666666679</v>
      </c>
      <c r="J82" s="63">
        <f t="shared" si="52"/>
        <v>19.5</v>
      </c>
      <c r="K82" s="11">
        <f t="shared" si="53"/>
        <v>11960</v>
      </c>
      <c r="L82" s="12">
        <f>K82*VLOOKUP($H82,Assumption!$A$4:$D$9,4)</f>
        <v>159466.26799999998</v>
      </c>
      <c r="M82" s="17">
        <f>VLOOKUP(G82,Assumption!$A$13:$D$16,4)</f>
        <v>0.2</v>
      </c>
      <c r="N82" s="13">
        <f t="shared" si="54"/>
        <v>31893.253599999996</v>
      </c>
      <c r="O82" s="13">
        <f t="shared" si="55"/>
        <v>8125.6697070063701</v>
      </c>
    </row>
    <row r="83" spans="1:15" ht="27.75" customHeight="1" x14ac:dyDescent="0.6">
      <c r="A83" s="16">
        <v>75</v>
      </c>
      <c r="B83" s="93"/>
      <c r="C83" s="5">
        <v>32900</v>
      </c>
      <c r="D83" s="5">
        <v>42527</v>
      </c>
      <c r="E83" s="6">
        <v>13414</v>
      </c>
      <c r="F83" s="58">
        <f t="shared" si="48"/>
        <v>54815</v>
      </c>
      <c r="G83" s="10">
        <f t="shared" si="49"/>
        <v>31</v>
      </c>
      <c r="H83" s="63">
        <f t="shared" si="50"/>
        <v>33.583333333333336</v>
      </c>
      <c r="I83" s="64">
        <f t="shared" si="51"/>
        <v>5.5833333333333357</v>
      </c>
      <c r="J83" s="63">
        <f t="shared" si="52"/>
        <v>28</v>
      </c>
      <c r="K83" s="11">
        <f t="shared" si="53"/>
        <v>13414</v>
      </c>
      <c r="L83" s="12">
        <f>K83*VLOOKUP($H83,Assumption!$A$4:$D$9,4)</f>
        <v>178852.88619999998</v>
      </c>
      <c r="M83" s="17">
        <f>VLOOKUP(G83,Assumption!$A$13:$D$16,4)</f>
        <v>0.2</v>
      </c>
      <c r="N83" s="13">
        <f t="shared" si="54"/>
        <v>35770.577239999999</v>
      </c>
      <c r="O83" s="13">
        <f t="shared" si="55"/>
        <v>5946.9694170719622</v>
      </c>
    </row>
    <row r="84" spans="1:15" ht="27.75" customHeight="1" x14ac:dyDescent="0.6">
      <c r="A84" s="16">
        <v>76</v>
      </c>
      <c r="B84" s="93"/>
      <c r="C84" s="5">
        <v>33024</v>
      </c>
      <c r="D84" s="5">
        <v>42786</v>
      </c>
      <c r="E84" s="6">
        <v>12151</v>
      </c>
      <c r="F84" s="58">
        <f t="shared" si="48"/>
        <v>54939</v>
      </c>
      <c r="G84" s="10">
        <f t="shared" si="49"/>
        <v>31</v>
      </c>
      <c r="H84" s="63">
        <f t="shared" si="50"/>
        <v>33.25</v>
      </c>
      <c r="I84" s="64">
        <f t="shared" si="51"/>
        <v>4.8333333333333321</v>
      </c>
      <c r="J84" s="63">
        <f t="shared" si="52"/>
        <v>28.416666666666668</v>
      </c>
      <c r="K84" s="11">
        <f t="shared" si="53"/>
        <v>12151</v>
      </c>
      <c r="L84" s="12">
        <f>K84*VLOOKUP($H84,Assumption!$A$4:$D$9,4)</f>
        <v>162012.9283</v>
      </c>
      <c r="M84" s="17">
        <f>VLOOKUP(G84,Assumption!$A$13:$D$16,4)</f>
        <v>0.2</v>
      </c>
      <c r="N84" s="13">
        <f t="shared" si="54"/>
        <v>32402.585660000001</v>
      </c>
      <c r="O84" s="13">
        <f t="shared" si="55"/>
        <v>4710.150296441102</v>
      </c>
    </row>
    <row r="85" spans="1:15" ht="27.75" customHeight="1" x14ac:dyDescent="0.6">
      <c r="A85" s="16">
        <v>77</v>
      </c>
      <c r="B85" s="93"/>
      <c r="C85" s="5">
        <v>35011</v>
      </c>
      <c r="D85" s="5">
        <v>43147</v>
      </c>
      <c r="E85" s="6">
        <v>17000</v>
      </c>
      <c r="F85" s="58">
        <f t="shared" si="48"/>
        <v>56926</v>
      </c>
      <c r="G85" s="10">
        <f t="shared" si="49"/>
        <v>26</v>
      </c>
      <c r="H85" s="63">
        <f t="shared" si="50"/>
        <v>37.666666666666664</v>
      </c>
      <c r="I85" s="64">
        <f t="shared" si="51"/>
        <v>3.8333333333333286</v>
      </c>
      <c r="J85" s="63">
        <f t="shared" si="52"/>
        <v>33.833333333333336</v>
      </c>
      <c r="K85" s="11">
        <f t="shared" si="53"/>
        <v>17000</v>
      </c>
      <c r="L85" s="12">
        <f>K85*VLOOKUP($H85,Assumption!$A$4:$D$9,4)</f>
        <v>226666.09999999998</v>
      </c>
      <c r="M85" s="17">
        <f>VLOOKUP(G85,Assumption!$A$13:$D$16,4)</f>
        <v>0</v>
      </c>
      <c r="N85" s="13">
        <f t="shared" si="54"/>
        <v>0</v>
      </c>
      <c r="O85" s="13">
        <f t="shared" si="55"/>
        <v>0</v>
      </c>
    </row>
    <row r="86" spans="1:15" ht="27.75" customHeight="1" x14ac:dyDescent="0.6">
      <c r="A86" s="94">
        <v>78</v>
      </c>
      <c r="B86" s="95"/>
      <c r="C86" s="96">
        <v>32790</v>
      </c>
      <c r="D86" s="96">
        <v>43164</v>
      </c>
      <c r="E86" s="97">
        <v>18000</v>
      </c>
      <c r="F86" s="62">
        <f t="shared" si="48"/>
        <v>54705</v>
      </c>
      <c r="G86" s="98">
        <f t="shared" si="49"/>
        <v>32</v>
      </c>
      <c r="H86" s="99">
        <f t="shared" si="50"/>
        <v>31.583333333333332</v>
      </c>
      <c r="I86" s="100">
        <f t="shared" si="51"/>
        <v>3.8333333333333321</v>
      </c>
      <c r="J86" s="99">
        <f t="shared" si="52"/>
        <v>27.75</v>
      </c>
      <c r="K86" s="101">
        <f t="shared" si="53"/>
        <v>18000</v>
      </c>
      <c r="L86" s="102">
        <f>K86*VLOOKUP($H86,Assumption!$A$4:$D$9,4)</f>
        <v>239999.4</v>
      </c>
      <c r="M86" s="18">
        <f>VLOOKUP(G86,Assumption!$A$13:$D$16,4)</f>
        <v>0.2</v>
      </c>
      <c r="N86" s="14">
        <f t="shared" si="54"/>
        <v>47999.880000000005</v>
      </c>
      <c r="O86" s="14">
        <f t="shared" si="55"/>
        <v>5825.8429551451172</v>
      </c>
    </row>
    <row r="87" spans="1:15" ht="27.75" customHeight="1" x14ac:dyDescent="0.6">
      <c r="A87" s="71">
        <v>79</v>
      </c>
      <c r="B87" s="103"/>
      <c r="C87" s="104">
        <v>29483</v>
      </c>
      <c r="D87" s="104">
        <v>42401</v>
      </c>
      <c r="E87" s="105">
        <v>10970</v>
      </c>
      <c r="F87" s="106">
        <f t="shared" si="48"/>
        <v>51398</v>
      </c>
      <c r="G87" s="107">
        <f t="shared" si="49"/>
        <v>41</v>
      </c>
      <c r="H87" s="108">
        <f t="shared" si="50"/>
        <v>24.583333333333332</v>
      </c>
      <c r="I87" s="109">
        <f t="shared" si="51"/>
        <v>5.9166666666666643</v>
      </c>
      <c r="J87" s="108">
        <f t="shared" si="52"/>
        <v>18.666666666666668</v>
      </c>
      <c r="K87" s="110">
        <f t="shared" si="53"/>
        <v>10970</v>
      </c>
      <c r="L87" s="111">
        <f>K87*VLOOKUP($H87,Assumption!$A$4:$D$9,4)</f>
        <v>146266.30100000001</v>
      </c>
      <c r="M87" s="112">
        <f>VLOOKUP(G87,Assumption!$A$13:$D$16,4)</f>
        <v>0.5</v>
      </c>
      <c r="N87" s="113">
        <f t="shared" si="54"/>
        <v>73133.150500000003</v>
      </c>
      <c r="O87" s="113">
        <f t="shared" si="55"/>
        <v>17601.537916949146</v>
      </c>
    </row>
    <row r="88" spans="1:15" ht="27.75" customHeight="1" x14ac:dyDescent="0.6">
      <c r="A88" s="16">
        <v>80</v>
      </c>
      <c r="B88" s="93"/>
      <c r="C88" s="5">
        <v>34523</v>
      </c>
      <c r="D88" s="5">
        <v>42548</v>
      </c>
      <c r="E88" s="6">
        <v>10632</v>
      </c>
      <c r="F88" s="58">
        <f t="shared" si="48"/>
        <v>56438</v>
      </c>
      <c r="G88" s="10">
        <f t="shared" si="49"/>
        <v>27</v>
      </c>
      <c r="H88" s="63">
        <f t="shared" si="50"/>
        <v>38</v>
      </c>
      <c r="I88" s="64">
        <f t="shared" si="51"/>
        <v>5.5</v>
      </c>
      <c r="J88" s="63">
        <f t="shared" si="52"/>
        <v>32.5</v>
      </c>
      <c r="K88" s="11">
        <f t="shared" si="53"/>
        <v>10632</v>
      </c>
      <c r="L88" s="12">
        <f>K88*VLOOKUP($H88,Assumption!$A$4:$D$9,4)</f>
        <v>141759.64559999999</v>
      </c>
      <c r="M88" s="17">
        <f>VLOOKUP(G88,Assumption!$A$13:$D$16,4)</f>
        <v>0</v>
      </c>
      <c r="N88" s="13">
        <f t="shared" si="54"/>
        <v>0</v>
      </c>
      <c r="O88" s="13">
        <f t="shared" si="55"/>
        <v>0</v>
      </c>
    </row>
    <row r="89" spans="1:15" ht="27.75" customHeight="1" x14ac:dyDescent="0.6">
      <c r="A89" s="16">
        <v>81</v>
      </c>
      <c r="B89" s="93"/>
      <c r="C89" s="5">
        <v>30965</v>
      </c>
      <c r="D89" s="5">
        <v>42681</v>
      </c>
      <c r="E89" s="6">
        <v>10632</v>
      </c>
      <c r="F89" s="58">
        <f t="shared" si="48"/>
        <v>52880</v>
      </c>
      <c r="G89" s="10">
        <f t="shared" si="49"/>
        <v>37</v>
      </c>
      <c r="H89" s="63">
        <f t="shared" si="50"/>
        <v>27.916666666666668</v>
      </c>
      <c r="I89" s="64">
        <f t="shared" si="51"/>
        <v>5.1666666666666679</v>
      </c>
      <c r="J89" s="63">
        <f t="shared" si="52"/>
        <v>22.75</v>
      </c>
      <c r="K89" s="11">
        <f t="shared" si="53"/>
        <v>10632</v>
      </c>
      <c r="L89" s="12">
        <f>K89*VLOOKUP($H89,Assumption!$A$4:$D$9,4)</f>
        <v>141759.64559999999</v>
      </c>
      <c r="M89" s="17">
        <f>VLOOKUP(G89,Assumption!$A$13:$D$16,4)</f>
        <v>0.2</v>
      </c>
      <c r="N89" s="13">
        <f t="shared" si="54"/>
        <v>28351.929120000001</v>
      </c>
      <c r="O89" s="13">
        <f t="shared" si="55"/>
        <v>5247.2227028059715</v>
      </c>
    </row>
    <row r="90" spans="1:15" ht="27.75" customHeight="1" x14ac:dyDescent="0.6">
      <c r="A90" s="16">
        <v>82</v>
      </c>
      <c r="B90" s="93"/>
      <c r="C90" s="5">
        <v>28671</v>
      </c>
      <c r="D90" s="5">
        <v>42772</v>
      </c>
      <c r="E90" s="6">
        <v>10658</v>
      </c>
      <c r="F90" s="58">
        <f t="shared" si="48"/>
        <v>50586</v>
      </c>
      <c r="G90" s="10">
        <f t="shared" si="49"/>
        <v>43</v>
      </c>
      <c r="H90" s="63">
        <f t="shared" si="50"/>
        <v>21.333333333333332</v>
      </c>
      <c r="I90" s="64">
        <f t="shared" si="51"/>
        <v>4.9166666666666643</v>
      </c>
      <c r="J90" s="63">
        <f t="shared" si="52"/>
        <v>16.416666666666668</v>
      </c>
      <c r="K90" s="11">
        <f t="shared" si="53"/>
        <v>10658</v>
      </c>
      <c r="L90" s="12">
        <f>K90*VLOOKUP($H90,Assumption!$A$4:$D$9,4)</f>
        <v>142106.31140000001</v>
      </c>
      <c r="M90" s="17">
        <f>VLOOKUP(G90,Assumption!$A$13:$D$16,4)</f>
        <v>0.5</v>
      </c>
      <c r="N90" s="13">
        <f t="shared" si="54"/>
        <v>71053.155700000003</v>
      </c>
      <c r="O90" s="13">
        <f t="shared" si="55"/>
        <v>16375.531977734368</v>
      </c>
    </row>
    <row r="91" spans="1:15" ht="27.75" customHeight="1" x14ac:dyDescent="0.6">
      <c r="A91" s="16">
        <v>83</v>
      </c>
      <c r="B91" s="93"/>
      <c r="C91" s="5">
        <v>32691</v>
      </c>
      <c r="D91" s="5">
        <v>43144</v>
      </c>
      <c r="E91" s="6">
        <v>10580</v>
      </c>
      <c r="F91" s="58">
        <f t="shared" ref="F91:F100" si="56">DATE(YEAR(C91)+$E$3,MONTH(C91),DAY(C91))</f>
        <v>54606</v>
      </c>
      <c r="G91" s="10">
        <f t="shared" ref="G91:G100" si="57">DATEDIF(C91,$A$3,"Y")</f>
        <v>32</v>
      </c>
      <c r="H91" s="63">
        <f t="shared" ref="H91:H100" si="58">DATEDIF(D91,F91,"M")/12</f>
        <v>31.333333333333332</v>
      </c>
      <c r="I91" s="64">
        <f t="shared" ref="I91:I100" si="59">+H91-J91</f>
        <v>3.8333333333333321</v>
      </c>
      <c r="J91" s="63">
        <f t="shared" ref="J91:J100" si="60">DATEDIF($A$3,F91,"m")/12</f>
        <v>27.5</v>
      </c>
      <c r="K91" s="11">
        <f t="shared" ref="K91:K100" si="61">ROUND(E91*(1+$E$2)^(J91),0)</f>
        <v>10580</v>
      </c>
      <c r="L91" s="12">
        <f>K91*VLOOKUP($H91,Assumption!$A$4:$D$9,4)</f>
        <v>141066.31399999998</v>
      </c>
      <c r="M91" s="17">
        <f>VLOOKUP(G91,Assumption!$A$13:$D$16,4)</f>
        <v>0.2</v>
      </c>
      <c r="N91" s="13">
        <f t="shared" ref="N91:N100" si="62">+L91*M91</f>
        <v>28213.262799999997</v>
      </c>
      <c r="O91" s="13">
        <f t="shared" ref="O91:O100" si="63">+N91*I91/H91</f>
        <v>3451.6225765957433</v>
      </c>
    </row>
    <row r="92" spans="1:15" ht="27.75" customHeight="1" x14ac:dyDescent="0.6">
      <c r="A92" s="16">
        <v>84</v>
      </c>
      <c r="B92" s="93"/>
      <c r="C92" s="5">
        <v>31602</v>
      </c>
      <c r="D92" s="5">
        <v>43173</v>
      </c>
      <c r="E92" s="6">
        <v>10580</v>
      </c>
      <c r="F92" s="58">
        <f t="shared" si="56"/>
        <v>53517</v>
      </c>
      <c r="G92" s="10">
        <f t="shared" si="57"/>
        <v>35</v>
      </c>
      <c r="H92" s="63">
        <f t="shared" si="58"/>
        <v>28.25</v>
      </c>
      <c r="I92" s="64">
        <f t="shared" si="59"/>
        <v>3.75</v>
      </c>
      <c r="J92" s="63">
        <f t="shared" si="60"/>
        <v>24.5</v>
      </c>
      <c r="K92" s="11">
        <f t="shared" si="61"/>
        <v>10580</v>
      </c>
      <c r="L92" s="12">
        <f>K92*VLOOKUP($H92,Assumption!$A$4:$D$9,4)</f>
        <v>141066.31399999998</v>
      </c>
      <c r="M92" s="17">
        <f>VLOOKUP(G92,Assumption!$A$13:$D$16,4)</f>
        <v>0.2</v>
      </c>
      <c r="N92" s="13">
        <f t="shared" si="62"/>
        <v>28213.262799999997</v>
      </c>
      <c r="O92" s="13">
        <f t="shared" si="63"/>
        <v>3745.1233805309726</v>
      </c>
    </row>
    <row r="93" spans="1:15" ht="27.75" customHeight="1" x14ac:dyDescent="0.6">
      <c r="A93" s="16">
        <v>85</v>
      </c>
      <c r="B93" s="93"/>
      <c r="C93" s="5">
        <v>32857</v>
      </c>
      <c r="D93" s="5">
        <v>43220</v>
      </c>
      <c r="E93" s="6">
        <v>10580</v>
      </c>
      <c r="F93" s="58">
        <f t="shared" si="56"/>
        <v>54772</v>
      </c>
      <c r="G93" s="10">
        <f t="shared" si="57"/>
        <v>32</v>
      </c>
      <c r="H93" s="63">
        <f t="shared" si="58"/>
        <v>31.583333333333332</v>
      </c>
      <c r="I93" s="64">
        <f t="shared" si="59"/>
        <v>3.6666666666666643</v>
      </c>
      <c r="J93" s="63">
        <f t="shared" si="60"/>
        <v>27.916666666666668</v>
      </c>
      <c r="K93" s="11">
        <f t="shared" si="61"/>
        <v>10580</v>
      </c>
      <c r="L93" s="12">
        <f>K93*VLOOKUP($H93,Assumption!$A$4:$D$9,4)</f>
        <v>141066.31399999998</v>
      </c>
      <c r="M93" s="17">
        <f>VLOOKUP(G93,Assumption!$A$13:$D$16,4)</f>
        <v>0.2</v>
      </c>
      <c r="N93" s="13">
        <f t="shared" si="62"/>
        <v>28213.262799999997</v>
      </c>
      <c r="O93" s="13">
        <f t="shared" si="63"/>
        <v>3275.4183725593643</v>
      </c>
    </row>
    <row r="94" spans="1:15" ht="27.75" customHeight="1" x14ac:dyDescent="0.6">
      <c r="A94" s="16">
        <v>86</v>
      </c>
      <c r="B94" s="93"/>
      <c r="C94" s="5">
        <v>33116</v>
      </c>
      <c r="D94" s="5">
        <v>43335</v>
      </c>
      <c r="E94" s="6">
        <v>10580</v>
      </c>
      <c r="F94" s="58">
        <f t="shared" si="56"/>
        <v>55031</v>
      </c>
      <c r="G94" s="10">
        <f t="shared" si="57"/>
        <v>31</v>
      </c>
      <c r="H94" s="63">
        <f t="shared" si="58"/>
        <v>32</v>
      </c>
      <c r="I94" s="64">
        <f t="shared" si="59"/>
        <v>3.3333333333333321</v>
      </c>
      <c r="J94" s="63">
        <f t="shared" si="60"/>
        <v>28.666666666666668</v>
      </c>
      <c r="K94" s="11">
        <f t="shared" si="61"/>
        <v>10580</v>
      </c>
      <c r="L94" s="12">
        <f>K94*VLOOKUP($H94,Assumption!$A$4:$D$9,4)</f>
        <v>141066.31399999998</v>
      </c>
      <c r="M94" s="17">
        <f>VLOOKUP(G94,Assumption!$A$13:$D$16,4)</f>
        <v>0.2</v>
      </c>
      <c r="N94" s="13">
        <f t="shared" si="62"/>
        <v>28213.262799999997</v>
      </c>
      <c r="O94" s="13">
        <f t="shared" si="63"/>
        <v>2938.8815416666653</v>
      </c>
    </row>
    <row r="95" spans="1:15" ht="27.75" customHeight="1" x14ac:dyDescent="0.6">
      <c r="A95" s="16">
        <v>87</v>
      </c>
      <c r="B95" s="93"/>
      <c r="C95" s="5">
        <v>36018</v>
      </c>
      <c r="D95" s="5">
        <v>43368</v>
      </c>
      <c r="E95" s="6">
        <v>10580</v>
      </c>
      <c r="F95" s="58">
        <f t="shared" si="56"/>
        <v>57933</v>
      </c>
      <c r="G95" s="10">
        <f t="shared" si="57"/>
        <v>23</v>
      </c>
      <c r="H95" s="63">
        <f t="shared" si="58"/>
        <v>39.833333333333336</v>
      </c>
      <c r="I95" s="64">
        <f t="shared" si="59"/>
        <v>3.25</v>
      </c>
      <c r="J95" s="63">
        <f t="shared" si="60"/>
        <v>36.583333333333336</v>
      </c>
      <c r="K95" s="11">
        <f t="shared" si="61"/>
        <v>10580</v>
      </c>
      <c r="L95" s="12">
        <f>K95*VLOOKUP($H95,Assumption!$A$4:$D$9,4)</f>
        <v>141066.31399999998</v>
      </c>
      <c r="M95" s="17">
        <f>VLOOKUP(G95,Assumption!$A$13:$D$16,4)</f>
        <v>0</v>
      </c>
      <c r="N95" s="13">
        <f t="shared" si="62"/>
        <v>0</v>
      </c>
      <c r="O95" s="13">
        <f t="shared" si="63"/>
        <v>0</v>
      </c>
    </row>
    <row r="96" spans="1:15" ht="27.75" customHeight="1" x14ac:dyDescent="0.6">
      <c r="A96" s="16">
        <v>88</v>
      </c>
      <c r="B96" s="93"/>
      <c r="C96" s="5">
        <v>35972</v>
      </c>
      <c r="D96" s="5">
        <v>43405</v>
      </c>
      <c r="E96" s="6">
        <v>10580</v>
      </c>
      <c r="F96" s="58">
        <f t="shared" si="56"/>
        <v>57887</v>
      </c>
      <c r="G96" s="10">
        <f t="shared" si="57"/>
        <v>23</v>
      </c>
      <c r="H96" s="63">
        <f t="shared" si="58"/>
        <v>39.583333333333336</v>
      </c>
      <c r="I96" s="64">
        <f t="shared" si="59"/>
        <v>3.1666666666666714</v>
      </c>
      <c r="J96" s="63">
        <f t="shared" si="60"/>
        <v>36.416666666666664</v>
      </c>
      <c r="K96" s="11">
        <f t="shared" si="61"/>
        <v>10580</v>
      </c>
      <c r="L96" s="12">
        <f>K96*VLOOKUP($H96,Assumption!$A$4:$D$9,4)</f>
        <v>141066.31399999998</v>
      </c>
      <c r="M96" s="17">
        <f>VLOOKUP(G96,Assumption!$A$13:$D$16,4)</f>
        <v>0</v>
      </c>
      <c r="N96" s="13">
        <f t="shared" si="62"/>
        <v>0</v>
      </c>
      <c r="O96" s="13">
        <f t="shared" si="63"/>
        <v>0</v>
      </c>
    </row>
    <row r="97" spans="1:15" ht="27.75" customHeight="1" x14ac:dyDescent="0.6">
      <c r="A97" s="16">
        <v>89</v>
      </c>
      <c r="B97" s="93"/>
      <c r="C97" s="5">
        <v>32147</v>
      </c>
      <c r="D97" s="5">
        <v>43437</v>
      </c>
      <c r="E97" s="6">
        <v>10580</v>
      </c>
      <c r="F97" s="58">
        <f t="shared" si="56"/>
        <v>54062</v>
      </c>
      <c r="G97" s="10">
        <f t="shared" si="57"/>
        <v>33</v>
      </c>
      <c r="H97" s="63">
        <f t="shared" si="58"/>
        <v>29.083333333333332</v>
      </c>
      <c r="I97" s="64">
        <f t="shared" si="59"/>
        <v>3.0833333333333321</v>
      </c>
      <c r="J97" s="63">
        <f t="shared" si="60"/>
        <v>26</v>
      </c>
      <c r="K97" s="11">
        <f t="shared" si="61"/>
        <v>10580</v>
      </c>
      <c r="L97" s="12">
        <f>K97*VLOOKUP($H97,Assumption!$A$4:$D$9,4)</f>
        <v>141066.31399999998</v>
      </c>
      <c r="M97" s="17">
        <f>VLOOKUP(G97,Assumption!$A$13:$D$16,4)</f>
        <v>0.2</v>
      </c>
      <c r="N97" s="13">
        <f t="shared" si="62"/>
        <v>28213.262799999997</v>
      </c>
      <c r="O97" s="13">
        <f t="shared" si="63"/>
        <v>2991.0908985673341</v>
      </c>
    </row>
    <row r="98" spans="1:15" ht="27.75" customHeight="1" x14ac:dyDescent="0.6">
      <c r="A98" s="16">
        <v>90</v>
      </c>
      <c r="B98" s="93"/>
      <c r="C98" s="5">
        <v>31260</v>
      </c>
      <c r="D98" s="5">
        <v>43437</v>
      </c>
      <c r="E98" s="6">
        <v>10580</v>
      </c>
      <c r="F98" s="58">
        <f t="shared" si="56"/>
        <v>53175</v>
      </c>
      <c r="G98" s="10">
        <f t="shared" si="57"/>
        <v>36</v>
      </c>
      <c r="H98" s="63">
        <f t="shared" si="58"/>
        <v>26.583333333333332</v>
      </c>
      <c r="I98" s="64">
        <f t="shared" si="59"/>
        <v>3</v>
      </c>
      <c r="J98" s="63">
        <f t="shared" si="60"/>
        <v>23.583333333333332</v>
      </c>
      <c r="K98" s="11">
        <f t="shared" si="61"/>
        <v>10580</v>
      </c>
      <c r="L98" s="12">
        <f>K98*VLOOKUP($H98,Assumption!$A$4:$D$9,4)</f>
        <v>141066.31399999998</v>
      </c>
      <c r="M98" s="17">
        <f>VLOOKUP(G98,Assumption!$A$13:$D$16,4)</f>
        <v>0.2</v>
      </c>
      <c r="N98" s="13">
        <f t="shared" si="62"/>
        <v>28213.262799999997</v>
      </c>
      <c r="O98" s="13">
        <f t="shared" si="63"/>
        <v>3183.9418833855798</v>
      </c>
    </row>
    <row r="99" spans="1:15" ht="27.75" customHeight="1" x14ac:dyDescent="0.6">
      <c r="A99" s="16">
        <v>91</v>
      </c>
      <c r="B99" s="93"/>
      <c r="C99" s="5">
        <v>34953</v>
      </c>
      <c r="D99" s="5">
        <v>43437</v>
      </c>
      <c r="E99" s="6">
        <v>10580</v>
      </c>
      <c r="F99" s="58">
        <f t="shared" si="56"/>
        <v>56868</v>
      </c>
      <c r="G99" s="10">
        <f t="shared" si="57"/>
        <v>26</v>
      </c>
      <c r="H99" s="63">
        <f t="shared" si="58"/>
        <v>36.75</v>
      </c>
      <c r="I99" s="64">
        <f t="shared" si="59"/>
        <v>3.0833333333333357</v>
      </c>
      <c r="J99" s="63">
        <f t="shared" si="60"/>
        <v>33.666666666666664</v>
      </c>
      <c r="K99" s="11">
        <f t="shared" si="61"/>
        <v>10580</v>
      </c>
      <c r="L99" s="12">
        <f>K99*VLOOKUP($H99,Assumption!$A$4:$D$9,4)</f>
        <v>141066.31399999998</v>
      </c>
      <c r="M99" s="17">
        <f>VLOOKUP(G99,Assumption!$A$13:$D$16,4)</f>
        <v>0</v>
      </c>
      <c r="N99" s="13">
        <f t="shared" si="62"/>
        <v>0</v>
      </c>
      <c r="O99" s="13">
        <f t="shared" si="63"/>
        <v>0</v>
      </c>
    </row>
    <row r="100" spans="1:15" ht="27.75" customHeight="1" x14ac:dyDescent="0.6">
      <c r="A100" s="16">
        <v>92</v>
      </c>
      <c r="B100" s="93"/>
      <c r="C100" s="5">
        <v>33610</v>
      </c>
      <c r="D100" s="5">
        <v>43437</v>
      </c>
      <c r="E100" s="6">
        <v>10580</v>
      </c>
      <c r="F100" s="58">
        <f t="shared" si="56"/>
        <v>55525</v>
      </c>
      <c r="G100" s="10">
        <f t="shared" si="57"/>
        <v>29</v>
      </c>
      <c r="H100" s="63">
        <f t="shared" si="58"/>
        <v>33.083333333333336</v>
      </c>
      <c r="I100" s="64">
        <f t="shared" si="59"/>
        <v>3.0833333333333357</v>
      </c>
      <c r="J100" s="63">
        <f t="shared" si="60"/>
        <v>30</v>
      </c>
      <c r="K100" s="11">
        <f t="shared" si="61"/>
        <v>10580</v>
      </c>
      <c r="L100" s="12">
        <f>K100*VLOOKUP($H100,Assumption!$A$4:$D$9,4)</f>
        <v>141066.31399999998</v>
      </c>
      <c r="M100" s="17">
        <f>VLOOKUP(G100,Assumption!$A$13:$D$16,4)</f>
        <v>0</v>
      </c>
      <c r="N100" s="13">
        <f t="shared" si="62"/>
        <v>0</v>
      </c>
      <c r="O100" s="13">
        <f t="shared" si="63"/>
        <v>0</v>
      </c>
    </row>
    <row r="101" spans="1:15" ht="27.75" customHeight="1" x14ac:dyDescent="0.6">
      <c r="A101" s="16">
        <v>93</v>
      </c>
      <c r="B101" s="93"/>
      <c r="C101" s="5">
        <v>30787</v>
      </c>
      <c r="D101" s="5">
        <v>43468</v>
      </c>
      <c r="E101" s="6">
        <v>10580</v>
      </c>
      <c r="F101" s="58">
        <f t="shared" ref="F101:F112" si="64">DATE(YEAR(C101)+$E$3,MONTH(C101),DAY(C101))</f>
        <v>52702</v>
      </c>
      <c r="G101" s="10">
        <f t="shared" ref="G101:G112" si="65">DATEDIF(C101,$A$3,"Y")</f>
        <v>37</v>
      </c>
      <c r="H101" s="63">
        <f t="shared" ref="H101:H112" si="66">DATEDIF(D101,F101,"M")/12</f>
        <v>25.25</v>
      </c>
      <c r="I101" s="64">
        <f t="shared" ref="I101:I112" si="67">+H101-J101</f>
        <v>3</v>
      </c>
      <c r="J101" s="63">
        <f t="shared" ref="J101:J112" si="68">DATEDIF($A$3,F101,"m")/12</f>
        <v>22.25</v>
      </c>
      <c r="K101" s="11">
        <f t="shared" ref="K101:K112" si="69">ROUND(E101*(1+$E$2)^(J101),0)</f>
        <v>10580</v>
      </c>
      <c r="L101" s="12">
        <f>K101*VLOOKUP($H101,Assumption!$A$4:$D$9,4)</f>
        <v>141066.31399999998</v>
      </c>
      <c r="M101" s="17">
        <f>VLOOKUP(G101,Assumption!$A$13:$D$16,4)</f>
        <v>0.2</v>
      </c>
      <c r="N101" s="13">
        <f t="shared" ref="N101:N112" si="70">+L101*M101</f>
        <v>28213.262799999997</v>
      </c>
      <c r="O101" s="13">
        <f t="shared" ref="O101:O112" si="71">+N101*I101/H101</f>
        <v>3352.0708277227718</v>
      </c>
    </row>
    <row r="102" spans="1:15" ht="27.75" customHeight="1" x14ac:dyDescent="0.6">
      <c r="A102" s="94">
        <v>94</v>
      </c>
      <c r="B102" s="95"/>
      <c r="C102" s="96">
        <v>36622</v>
      </c>
      <c r="D102" s="96">
        <v>43475</v>
      </c>
      <c r="E102" s="97">
        <v>10580</v>
      </c>
      <c r="F102" s="62">
        <f t="shared" si="64"/>
        <v>58537</v>
      </c>
      <c r="G102" s="98">
        <f t="shared" si="65"/>
        <v>21</v>
      </c>
      <c r="H102" s="99">
        <f t="shared" si="66"/>
        <v>41.166666666666664</v>
      </c>
      <c r="I102" s="100">
        <f t="shared" si="67"/>
        <v>2.9166666666666643</v>
      </c>
      <c r="J102" s="99">
        <f t="shared" si="68"/>
        <v>38.25</v>
      </c>
      <c r="K102" s="101">
        <f t="shared" si="69"/>
        <v>10580</v>
      </c>
      <c r="L102" s="102">
        <f>K102*VLOOKUP($H102,Assumption!$A$4:$D$9,4)</f>
        <v>141066.31399999998</v>
      </c>
      <c r="M102" s="18">
        <f>VLOOKUP(G102,Assumption!$A$13:$D$16,4)</f>
        <v>0</v>
      </c>
      <c r="N102" s="14">
        <f t="shared" si="70"/>
        <v>0</v>
      </c>
      <c r="O102" s="14">
        <f t="shared" si="71"/>
        <v>0</v>
      </c>
    </row>
    <row r="103" spans="1:15" ht="27.75" customHeight="1" x14ac:dyDescent="0.6">
      <c r="A103" s="71">
        <v>95</v>
      </c>
      <c r="B103" s="103"/>
      <c r="C103" s="104">
        <v>34069</v>
      </c>
      <c r="D103" s="104">
        <v>41967</v>
      </c>
      <c r="E103" s="105">
        <v>11960</v>
      </c>
      <c r="F103" s="106">
        <f t="shared" si="64"/>
        <v>55984</v>
      </c>
      <c r="G103" s="107">
        <f t="shared" si="65"/>
        <v>28</v>
      </c>
      <c r="H103" s="108">
        <f t="shared" si="66"/>
        <v>38.333333333333336</v>
      </c>
      <c r="I103" s="109">
        <f t="shared" si="67"/>
        <v>7.0833333333333357</v>
      </c>
      <c r="J103" s="108">
        <f t="shared" si="68"/>
        <v>31.25</v>
      </c>
      <c r="K103" s="110">
        <f t="shared" si="69"/>
        <v>11960</v>
      </c>
      <c r="L103" s="111">
        <f>K103*VLOOKUP($H103,Assumption!$A$4:$D$9,4)</f>
        <v>159466.26799999998</v>
      </c>
      <c r="M103" s="112">
        <f>VLOOKUP(G103,Assumption!$A$13:$D$16,4)</f>
        <v>0</v>
      </c>
      <c r="N103" s="113">
        <f t="shared" si="70"/>
        <v>0</v>
      </c>
      <c r="O103" s="113">
        <f t="shared" si="71"/>
        <v>0</v>
      </c>
    </row>
    <row r="104" spans="1:15" ht="27.75" customHeight="1" x14ac:dyDescent="0.6">
      <c r="A104" s="16">
        <v>96</v>
      </c>
      <c r="B104" s="93"/>
      <c r="C104" s="5">
        <v>30745</v>
      </c>
      <c r="D104" s="5">
        <v>42723</v>
      </c>
      <c r="E104" s="6">
        <v>10632</v>
      </c>
      <c r="F104" s="58">
        <f t="shared" si="64"/>
        <v>52660</v>
      </c>
      <c r="G104" s="10">
        <f t="shared" si="65"/>
        <v>37</v>
      </c>
      <c r="H104" s="63">
        <f t="shared" si="66"/>
        <v>27.166666666666668</v>
      </c>
      <c r="I104" s="64">
        <f t="shared" si="67"/>
        <v>5</v>
      </c>
      <c r="J104" s="63">
        <f t="shared" si="68"/>
        <v>22.166666666666668</v>
      </c>
      <c r="K104" s="11">
        <f t="shared" si="69"/>
        <v>10632</v>
      </c>
      <c r="L104" s="12">
        <f>K104*VLOOKUP($H104,Assumption!$A$4:$D$9,4)</f>
        <v>141759.64559999999</v>
      </c>
      <c r="M104" s="17">
        <f>VLOOKUP(G104,Assumption!$A$13:$D$16,4)</f>
        <v>0.2</v>
      </c>
      <c r="N104" s="13">
        <f t="shared" si="70"/>
        <v>28351.929120000001</v>
      </c>
      <c r="O104" s="13">
        <f t="shared" si="71"/>
        <v>5218.1464638036805</v>
      </c>
    </row>
    <row r="105" spans="1:15" ht="27.75" customHeight="1" x14ac:dyDescent="0.6">
      <c r="A105" s="94">
        <v>97</v>
      </c>
      <c r="B105" s="95"/>
      <c r="C105" s="96">
        <v>29433</v>
      </c>
      <c r="D105" s="96">
        <v>42746</v>
      </c>
      <c r="E105" s="97">
        <v>10632</v>
      </c>
      <c r="F105" s="62">
        <f t="shared" si="64"/>
        <v>51348</v>
      </c>
      <c r="G105" s="98">
        <f t="shared" si="65"/>
        <v>41</v>
      </c>
      <c r="H105" s="99">
        <f t="shared" si="66"/>
        <v>23.5</v>
      </c>
      <c r="I105" s="100">
        <f t="shared" si="67"/>
        <v>4.9166666666666679</v>
      </c>
      <c r="J105" s="99">
        <f t="shared" si="68"/>
        <v>18.583333333333332</v>
      </c>
      <c r="K105" s="101">
        <f t="shared" si="69"/>
        <v>10632</v>
      </c>
      <c r="L105" s="102">
        <f>K105*VLOOKUP($H105,Assumption!$A$4:$D$9,4)</f>
        <v>141759.64559999999</v>
      </c>
      <c r="M105" s="18">
        <f>VLOOKUP(G105,Assumption!$A$13:$D$16,4)</f>
        <v>0.5</v>
      </c>
      <c r="N105" s="14">
        <f t="shared" si="70"/>
        <v>70879.822799999994</v>
      </c>
      <c r="O105" s="14">
        <f t="shared" si="71"/>
        <v>14829.466472340428</v>
      </c>
    </row>
    <row r="106" spans="1:15" ht="27.75" customHeight="1" x14ac:dyDescent="0.6">
      <c r="A106" s="71">
        <v>98</v>
      </c>
      <c r="B106" s="103"/>
      <c r="C106" s="104">
        <v>30277</v>
      </c>
      <c r="D106" s="104">
        <v>41526</v>
      </c>
      <c r="E106" s="105">
        <v>12978</v>
      </c>
      <c r="F106" s="106">
        <f t="shared" si="64"/>
        <v>52192</v>
      </c>
      <c r="G106" s="107">
        <f t="shared" si="65"/>
        <v>39</v>
      </c>
      <c r="H106" s="108">
        <f t="shared" si="66"/>
        <v>29.166666666666668</v>
      </c>
      <c r="I106" s="109">
        <f t="shared" si="67"/>
        <v>8.3333333333333357</v>
      </c>
      <c r="J106" s="108">
        <f t="shared" si="68"/>
        <v>20.833333333333332</v>
      </c>
      <c r="K106" s="110">
        <f t="shared" si="69"/>
        <v>12978</v>
      </c>
      <c r="L106" s="111">
        <f>K106*VLOOKUP($H106,Assumption!$A$4:$D$9,4)</f>
        <v>173039.5674</v>
      </c>
      <c r="M106" s="112">
        <f>VLOOKUP(G106,Assumption!$A$13:$D$16,4)</f>
        <v>0.2</v>
      </c>
      <c r="N106" s="113">
        <f t="shared" si="70"/>
        <v>34607.913480000003</v>
      </c>
      <c r="O106" s="113">
        <f t="shared" si="71"/>
        <v>9887.9752800000024</v>
      </c>
    </row>
    <row r="107" spans="1:15" ht="27.75" customHeight="1" x14ac:dyDescent="0.6">
      <c r="A107" s="16">
        <v>99</v>
      </c>
      <c r="B107" s="93"/>
      <c r="C107" s="5">
        <v>28720</v>
      </c>
      <c r="D107" s="5">
        <v>41932</v>
      </c>
      <c r="E107" s="6">
        <v>12100</v>
      </c>
      <c r="F107" s="58">
        <f t="shared" si="64"/>
        <v>50635</v>
      </c>
      <c r="G107" s="10">
        <f t="shared" si="65"/>
        <v>43</v>
      </c>
      <c r="H107" s="63">
        <f t="shared" si="66"/>
        <v>23.75</v>
      </c>
      <c r="I107" s="64">
        <f t="shared" si="67"/>
        <v>7.1666666666666679</v>
      </c>
      <c r="J107" s="63">
        <f t="shared" si="68"/>
        <v>16.583333333333332</v>
      </c>
      <c r="K107" s="11">
        <f t="shared" si="69"/>
        <v>12100</v>
      </c>
      <c r="L107" s="12">
        <f>K107*VLOOKUP($H107,Assumption!$A$4:$D$9,4)</f>
        <v>161332.93</v>
      </c>
      <c r="M107" s="17">
        <f>VLOOKUP(G107,Assumption!$A$13:$D$16,4)</f>
        <v>0.5</v>
      </c>
      <c r="N107" s="13">
        <f t="shared" si="70"/>
        <v>80666.464999999997</v>
      </c>
      <c r="O107" s="13">
        <f t="shared" si="71"/>
        <v>24341.459614035091</v>
      </c>
    </row>
    <row r="108" spans="1:15" ht="27.75" customHeight="1" x14ac:dyDescent="0.6">
      <c r="A108" s="94">
        <v>100</v>
      </c>
      <c r="B108" s="95"/>
      <c r="C108" s="96">
        <v>30419</v>
      </c>
      <c r="D108" s="96">
        <v>41974</v>
      </c>
      <c r="E108" s="97">
        <v>12433</v>
      </c>
      <c r="F108" s="62">
        <f t="shared" si="64"/>
        <v>52334</v>
      </c>
      <c r="G108" s="98">
        <f t="shared" si="65"/>
        <v>38</v>
      </c>
      <c r="H108" s="99">
        <f t="shared" si="66"/>
        <v>28.333333333333332</v>
      </c>
      <c r="I108" s="100">
        <f t="shared" si="67"/>
        <v>7.0833333333333321</v>
      </c>
      <c r="J108" s="99">
        <f t="shared" si="68"/>
        <v>21.25</v>
      </c>
      <c r="K108" s="101">
        <f t="shared" si="69"/>
        <v>12433</v>
      </c>
      <c r="L108" s="102">
        <f>K108*VLOOKUP($H108,Assumption!$A$4:$D$9,4)</f>
        <v>165772.91889999999</v>
      </c>
      <c r="M108" s="18">
        <f>VLOOKUP(G108,Assumption!$A$13:$D$16,4)</f>
        <v>0.2</v>
      </c>
      <c r="N108" s="14">
        <f t="shared" si="70"/>
        <v>33154.583780000001</v>
      </c>
      <c r="O108" s="14">
        <f t="shared" si="71"/>
        <v>8288.6459449999984</v>
      </c>
    </row>
    <row r="109" spans="1:15" ht="27.75" customHeight="1" x14ac:dyDescent="0.6">
      <c r="A109" s="71">
        <v>101</v>
      </c>
      <c r="B109" s="103"/>
      <c r="C109" s="104">
        <v>30863</v>
      </c>
      <c r="D109" s="104">
        <v>42718</v>
      </c>
      <c r="E109" s="105">
        <v>10658</v>
      </c>
      <c r="F109" s="106">
        <f t="shared" si="64"/>
        <v>52778</v>
      </c>
      <c r="G109" s="107">
        <f t="shared" si="65"/>
        <v>37</v>
      </c>
      <c r="H109" s="108">
        <f t="shared" si="66"/>
        <v>27.5</v>
      </c>
      <c r="I109" s="109">
        <f t="shared" si="67"/>
        <v>5.0833333333333321</v>
      </c>
      <c r="J109" s="108">
        <f t="shared" si="68"/>
        <v>22.416666666666668</v>
      </c>
      <c r="K109" s="110">
        <f t="shared" si="69"/>
        <v>10658</v>
      </c>
      <c r="L109" s="111">
        <f>K109*VLOOKUP($H109,Assumption!$A$4:$D$9,4)</f>
        <v>142106.31140000001</v>
      </c>
      <c r="M109" s="112">
        <f>VLOOKUP(G109,Assumption!$A$13:$D$16,4)</f>
        <v>0.2</v>
      </c>
      <c r="N109" s="113">
        <f t="shared" si="70"/>
        <v>28421.262280000003</v>
      </c>
      <c r="O109" s="113">
        <f t="shared" si="71"/>
        <v>5253.627269939394</v>
      </c>
    </row>
    <row r="110" spans="1:15" ht="27.75" customHeight="1" x14ac:dyDescent="0.6">
      <c r="A110" s="16">
        <v>102</v>
      </c>
      <c r="B110" s="93"/>
      <c r="C110" s="5">
        <v>33807</v>
      </c>
      <c r="D110" s="5">
        <v>42718</v>
      </c>
      <c r="E110" s="6">
        <v>10606</v>
      </c>
      <c r="F110" s="58">
        <f t="shared" si="64"/>
        <v>55722</v>
      </c>
      <c r="G110" s="10">
        <f t="shared" si="65"/>
        <v>29</v>
      </c>
      <c r="H110" s="63">
        <f t="shared" si="66"/>
        <v>35.583333333333336</v>
      </c>
      <c r="I110" s="64">
        <f t="shared" si="67"/>
        <v>5.0833333333333357</v>
      </c>
      <c r="J110" s="63">
        <f t="shared" si="68"/>
        <v>30.5</v>
      </c>
      <c r="K110" s="11">
        <f t="shared" si="69"/>
        <v>10606</v>
      </c>
      <c r="L110" s="12">
        <f>K110*VLOOKUP($H110,Assumption!$A$4:$D$9,4)</f>
        <v>141412.9798</v>
      </c>
      <c r="M110" s="17">
        <f>VLOOKUP(G110,Assumption!$A$13:$D$16,4)</f>
        <v>0</v>
      </c>
      <c r="N110" s="13">
        <f t="shared" si="70"/>
        <v>0</v>
      </c>
      <c r="O110" s="13">
        <f t="shared" si="71"/>
        <v>0</v>
      </c>
    </row>
    <row r="111" spans="1:15" ht="27.75" customHeight="1" x14ac:dyDescent="0.6">
      <c r="A111" s="94">
        <v>103</v>
      </c>
      <c r="B111" s="95"/>
      <c r="C111" s="96">
        <v>33032</v>
      </c>
      <c r="D111" s="96">
        <v>42756</v>
      </c>
      <c r="E111" s="97">
        <v>10606</v>
      </c>
      <c r="F111" s="62">
        <f t="shared" si="64"/>
        <v>54947</v>
      </c>
      <c r="G111" s="98">
        <f t="shared" si="65"/>
        <v>31</v>
      </c>
      <c r="H111" s="99">
        <f t="shared" si="66"/>
        <v>33.333333333333336</v>
      </c>
      <c r="I111" s="100">
        <f t="shared" si="67"/>
        <v>4.9166666666666679</v>
      </c>
      <c r="J111" s="99">
        <f t="shared" si="68"/>
        <v>28.416666666666668</v>
      </c>
      <c r="K111" s="101">
        <f t="shared" si="69"/>
        <v>10606</v>
      </c>
      <c r="L111" s="102">
        <f>K111*VLOOKUP($H111,Assumption!$A$4:$D$9,4)</f>
        <v>141412.9798</v>
      </c>
      <c r="M111" s="18">
        <f>VLOOKUP(G111,Assumption!$A$13:$D$16,4)</f>
        <v>0.2</v>
      </c>
      <c r="N111" s="14">
        <f t="shared" si="70"/>
        <v>28282.595960000002</v>
      </c>
      <c r="O111" s="14">
        <f t="shared" si="71"/>
        <v>4171.682904100001</v>
      </c>
    </row>
    <row r="112" spans="1:15" ht="27.75" customHeight="1" x14ac:dyDescent="0.6">
      <c r="A112" s="71">
        <v>104</v>
      </c>
      <c r="B112" s="103"/>
      <c r="C112" s="104">
        <v>30419</v>
      </c>
      <c r="D112" s="104">
        <v>41526</v>
      </c>
      <c r="E112" s="105">
        <v>26100</v>
      </c>
      <c r="F112" s="106">
        <f t="shared" si="64"/>
        <v>52334</v>
      </c>
      <c r="G112" s="107">
        <f t="shared" si="65"/>
        <v>38</v>
      </c>
      <c r="H112" s="108">
        <f t="shared" si="66"/>
        <v>29.583333333333332</v>
      </c>
      <c r="I112" s="109">
        <f t="shared" si="67"/>
        <v>8.3333333333333321</v>
      </c>
      <c r="J112" s="108">
        <f t="shared" si="68"/>
        <v>21.25</v>
      </c>
      <c r="K112" s="110">
        <f t="shared" si="69"/>
        <v>26100</v>
      </c>
      <c r="L112" s="111">
        <f>K112*VLOOKUP($H112,Assumption!$A$4:$D$9,4)</f>
        <v>347999.13</v>
      </c>
      <c r="M112" s="112">
        <f>VLOOKUP(G112,Assumption!$A$13:$D$16,4)</f>
        <v>0.2</v>
      </c>
      <c r="N112" s="113">
        <f t="shared" si="70"/>
        <v>69599.826000000001</v>
      </c>
      <c r="O112" s="113">
        <f t="shared" si="71"/>
        <v>19605.584788732394</v>
      </c>
    </row>
    <row r="113" spans="1:15" ht="27.75" customHeight="1" x14ac:dyDescent="0.6">
      <c r="A113" s="16">
        <v>105</v>
      </c>
      <c r="B113" s="93"/>
      <c r="C113" s="5">
        <v>30666</v>
      </c>
      <c r="D113" s="5">
        <v>41932</v>
      </c>
      <c r="E113" s="6">
        <v>20480</v>
      </c>
      <c r="F113" s="58">
        <f t="shared" ref="F113:F124" si="72">DATE(YEAR(C113)+$E$3,MONTH(C113),DAY(C113))</f>
        <v>52581</v>
      </c>
      <c r="G113" s="10">
        <f t="shared" ref="G113:G124" si="73">DATEDIF(C113,$A$3,"Y")</f>
        <v>38</v>
      </c>
      <c r="H113" s="63">
        <f t="shared" ref="H113:H124" si="74">DATEDIF(D113,F113,"M")/12</f>
        <v>29.083333333333332</v>
      </c>
      <c r="I113" s="64">
        <f t="shared" ref="I113:I124" si="75">+H113-J113</f>
        <v>7.1666666666666643</v>
      </c>
      <c r="J113" s="63">
        <f t="shared" ref="J113:J124" si="76">DATEDIF($A$3,F113,"m")/12</f>
        <v>21.916666666666668</v>
      </c>
      <c r="K113" s="11">
        <f t="shared" ref="K113:K124" si="77">ROUND(E113*(1+$E$2)^(J113),0)</f>
        <v>20480</v>
      </c>
      <c r="L113" s="12">
        <f>K113*VLOOKUP($H113,Assumption!$A$4:$D$9,4)</f>
        <v>273065.984</v>
      </c>
      <c r="M113" s="17">
        <f>VLOOKUP(G113,Assumption!$A$13:$D$16,4)</f>
        <v>0.2</v>
      </c>
      <c r="N113" s="13">
        <f t="shared" ref="N113:N124" si="78">+L113*M113</f>
        <v>54613.196800000005</v>
      </c>
      <c r="O113" s="13">
        <f t="shared" ref="O113:O124" si="79">+N113*I113/H113</f>
        <v>13457.693194269337</v>
      </c>
    </row>
    <row r="114" spans="1:15" ht="27.75" customHeight="1" x14ac:dyDescent="0.6">
      <c r="A114" s="16">
        <v>106</v>
      </c>
      <c r="B114" s="93"/>
      <c r="C114" s="5">
        <v>31427</v>
      </c>
      <c r="D114" s="5">
        <v>41946</v>
      </c>
      <c r="E114" s="6">
        <v>15519</v>
      </c>
      <c r="F114" s="58">
        <f t="shared" si="72"/>
        <v>53342</v>
      </c>
      <c r="G114" s="10">
        <f t="shared" si="73"/>
        <v>35</v>
      </c>
      <c r="H114" s="63">
        <f t="shared" si="74"/>
        <v>31.166666666666668</v>
      </c>
      <c r="I114" s="64">
        <f t="shared" si="75"/>
        <v>7.1666666666666679</v>
      </c>
      <c r="J114" s="63">
        <f t="shared" si="76"/>
        <v>24</v>
      </c>
      <c r="K114" s="11">
        <f t="shared" si="77"/>
        <v>15519</v>
      </c>
      <c r="L114" s="12">
        <f>K114*VLOOKUP($H114,Assumption!$A$4:$D$9,4)</f>
        <v>206919.48269999999</v>
      </c>
      <c r="M114" s="17">
        <f>VLOOKUP(G114,Assumption!$A$13:$D$16,4)</f>
        <v>0.2</v>
      </c>
      <c r="N114" s="13">
        <f t="shared" si="78"/>
        <v>41383.896540000002</v>
      </c>
      <c r="O114" s="13">
        <f t="shared" si="79"/>
        <v>9516.0831616042797</v>
      </c>
    </row>
    <row r="115" spans="1:15" ht="27.75" customHeight="1" x14ac:dyDescent="0.6">
      <c r="A115" s="16">
        <v>107</v>
      </c>
      <c r="B115" s="93"/>
      <c r="C115" s="5">
        <v>32055</v>
      </c>
      <c r="D115" s="5">
        <v>41974</v>
      </c>
      <c r="E115" s="6">
        <v>15000</v>
      </c>
      <c r="F115" s="58">
        <f t="shared" si="72"/>
        <v>53970</v>
      </c>
      <c r="G115" s="10">
        <f t="shared" si="73"/>
        <v>34</v>
      </c>
      <c r="H115" s="63">
        <f t="shared" si="74"/>
        <v>32.833333333333336</v>
      </c>
      <c r="I115" s="64">
        <f t="shared" si="75"/>
        <v>7.0833333333333357</v>
      </c>
      <c r="J115" s="63">
        <f t="shared" si="76"/>
        <v>25.75</v>
      </c>
      <c r="K115" s="11">
        <f t="shared" si="77"/>
        <v>15000</v>
      </c>
      <c r="L115" s="12">
        <f>K115*VLOOKUP($H115,Assumption!$A$4:$D$9,4)</f>
        <v>199999.5</v>
      </c>
      <c r="M115" s="17">
        <f>VLOOKUP(G115,Assumption!$A$13:$D$16,4)</f>
        <v>0.2</v>
      </c>
      <c r="N115" s="13">
        <f t="shared" si="78"/>
        <v>39999.9</v>
      </c>
      <c r="O115" s="13">
        <f t="shared" si="79"/>
        <v>8629.4200507614241</v>
      </c>
    </row>
    <row r="116" spans="1:15" ht="27.75" customHeight="1" x14ac:dyDescent="0.6">
      <c r="A116" s="16">
        <v>108</v>
      </c>
      <c r="B116" s="93"/>
      <c r="C116" s="5">
        <v>29763</v>
      </c>
      <c r="D116" s="5">
        <v>42061</v>
      </c>
      <c r="E116" s="6">
        <v>20320</v>
      </c>
      <c r="F116" s="58">
        <f t="shared" si="72"/>
        <v>51678</v>
      </c>
      <c r="G116" s="10">
        <f t="shared" si="73"/>
        <v>40</v>
      </c>
      <c r="H116" s="63">
        <f t="shared" si="74"/>
        <v>26.333333333333332</v>
      </c>
      <c r="I116" s="64">
        <f t="shared" si="75"/>
        <v>6.9166666666666643</v>
      </c>
      <c r="J116" s="63">
        <f t="shared" si="76"/>
        <v>19.416666666666668</v>
      </c>
      <c r="K116" s="11">
        <f t="shared" si="77"/>
        <v>20320</v>
      </c>
      <c r="L116" s="12">
        <f>K116*VLOOKUP($H116,Assumption!$A$4:$D$9,4)</f>
        <v>270932.65600000002</v>
      </c>
      <c r="M116" s="17">
        <f>VLOOKUP(G116,Assumption!$A$13:$D$16,4)</f>
        <v>0.2</v>
      </c>
      <c r="N116" s="13">
        <f t="shared" si="78"/>
        <v>54186.531200000005</v>
      </c>
      <c r="O116" s="13">
        <f t="shared" si="79"/>
        <v>14232.538258227845</v>
      </c>
    </row>
    <row r="117" spans="1:15" ht="27.75" customHeight="1" x14ac:dyDescent="0.6">
      <c r="A117" s="16">
        <v>109</v>
      </c>
      <c r="B117" s="93"/>
      <c r="C117" s="5">
        <v>31021</v>
      </c>
      <c r="D117" s="5">
        <v>42065</v>
      </c>
      <c r="E117" s="6">
        <v>20773</v>
      </c>
      <c r="F117" s="58">
        <f t="shared" si="72"/>
        <v>52936</v>
      </c>
      <c r="G117" s="10">
        <f t="shared" si="73"/>
        <v>37</v>
      </c>
      <c r="H117" s="63">
        <f t="shared" si="74"/>
        <v>29.75</v>
      </c>
      <c r="I117" s="64">
        <f t="shared" si="75"/>
        <v>6.8333333333333321</v>
      </c>
      <c r="J117" s="63">
        <f t="shared" si="76"/>
        <v>22.916666666666668</v>
      </c>
      <c r="K117" s="11">
        <f t="shared" si="77"/>
        <v>20773</v>
      </c>
      <c r="L117" s="12">
        <f>K117*VLOOKUP($H117,Assumption!$A$4:$D$9,4)</f>
        <v>276972.6409</v>
      </c>
      <c r="M117" s="17">
        <f>VLOOKUP(G117,Assumption!$A$13:$D$16,4)</f>
        <v>0.2</v>
      </c>
      <c r="N117" s="13">
        <f t="shared" si="78"/>
        <v>55394.528180000001</v>
      </c>
      <c r="O117" s="13">
        <f t="shared" si="79"/>
        <v>12723.673139383753</v>
      </c>
    </row>
    <row r="118" spans="1:15" ht="27.75" customHeight="1" x14ac:dyDescent="0.6">
      <c r="A118" s="16">
        <v>110</v>
      </c>
      <c r="B118" s="93"/>
      <c r="C118" s="5">
        <v>30617</v>
      </c>
      <c r="D118" s="5">
        <v>42744</v>
      </c>
      <c r="E118" s="6">
        <v>19480</v>
      </c>
      <c r="F118" s="58">
        <f t="shared" si="72"/>
        <v>52532</v>
      </c>
      <c r="G118" s="10">
        <f t="shared" si="73"/>
        <v>38</v>
      </c>
      <c r="H118" s="63">
        <f t="shared" si="74"/>
        <v>26.75</v>
      </c>
      <c r="I118" s="64">
        <f t="shared" si="75"/>
        <v>5</v>
      </c>
      <c r="J118" s="63">
        <f t="shared" si="76"/>
        <v>21.75</v>
      </c>
      <c r="K118" s="11">
        <f t="shared" si="77"/>
        <v>19480</v>
      </c>
      <c r="L118" s="12">
        <f>K118*VLOOKUP($H118,Assumption!$A$4:$D$9,4)</f>
        <v>259732.68399999998</v>
      </c>
      <c r="M118" s="17">
        <f>VLOOKUP(G118,Assumption!$A$13:$D$16,4)</f>
        <v>0.2</v>
      </c>
      <c r="N118" s="13">
        <f t="shared" si="78"/>
        <v>51946.536800000002</v>
      </c>
      <c r="O118" s="13">
        <f t="shared" si="79"/>
        <v>9709.6330467289717</v>
      </c>
    </row>
    <row r="119" spans="1:15" ht="27.75" customHeight="1" x14ac:dyDescent="0.6">
      <c r="A119" s="16">
        <v>111</v>
      </c>
      <c r="B119" s="93"/>
      <c r="C119" s="5">
        <v>31394</v>
      </c>
      <c r="D119" s="5">
        <v>42758</v>
      </c>
      <c r="E119" s="6">
        <v>16360</v>
      </c>
      <c r="F119" s="58">
        <f t="shared" si="72"/>
        <v>53309</v>
      </c>
      <c r="G119" s="10">
        <f t="shared" si="73"/>
        <v>36</v>
      </c>
      <c r="H119" s="63">
        <f t="shared" si="74"/>
        <v>28.833333333333332</v>
      </c>
      <c r="I119" s="64">
        <f t="shared" si="75"/>
        <v>4.9166666666666643</v>
      </c>
      <c r="J119" s="63">
        <f t="shared" si="76"/>
        <v>23.916666666666668</v>
      </c>
      <c r="K119" s="11">
        <f t="shared" si="77"/>
        <v>16360</v>
      </c>
      <c r="L119" s="12">
        <f>K119*VLOOKUP($H119,Assumption!$A$4:$D$9,4)</f>
        <v>218132.788</v>
      </c>
      <c r="M119" s="17">
        <f>VLOOKUP(G119,Assumption!$A$13:$D$16,4)</f>
        <v>0.2</v>
      </c>
      <c r="N119" s="13">
        <f t="shared" si="78"/>
        <v>43626.5576</v>
      </c>
      <c r="O119" s="13">
        <f t="shared" si="79"/>
        <v>7439.2106890173382</v>
      </c>
    </row>
    <row r="120" spans="1:15" ht="27.75" customHeight="1" x14ac:dyDescent="0.6">
      <c r="A120" s="94">
        <v>112</v>
      </c>
      <c r="B120" s="95"/>
      <c r="C120" s="96">
        <v>28398</v>
      </c>
      <c r="D120" s="96">
        <v>42767</v>
      </c>
      <c r="E120" s="97">
        <v>48720</v>
      </c>
      <c r="F120" s="62">
        <f t="shared" si="72"/>
        <v>50313</v>
      </c>
      <c r="G120" s="98">
        <f t="shared" si="73"/>
        <v>44</v>
      </c>
      <c r="H120" s="99">
        <f t="shared" si="74"/>
        <v>20.583333333333332</v>
      </c>
      <c r="I120" s="100">
        <f t="shared" si="75"/>
        <v>4.9166666666666661</v>
      </c>
      <c r="J120" s="99">
        <f t="shared" si="76"/>
        <v>15.666666666666666</v>
      </c>
      <c r="K120" s="101">
        <f t="shared" si="77"/>
        <v>48720</v>
      </c>
      <c r="L120" s="102">
        <f>K120*VLOOKUP($H120,Assumption!$A$4:$D$9,4)</f>
        <v>649598.37599999993</v>
      </c>
      <c r="M120" s="18">
        <f>VLOOKUP(G120,Assumption!$A$13:$D$16,4)</f>
        <v>0.5</v>
      </c>
      <c r="N120" s="14">
        <f t="shared" si="78"/>
        <v>324799.18799999997</v>
      </c>
      <c r="O120" s="14">
        <f t="shared" si="79"/>
        <v>77583.611708502009</v>
      </c>
    </row>
    <row r="121" spans="1:15" ht="27.75" customHeight="1" x14ac:dyDescent="0.6">
      <c r="A121" s="71">
        <v>113</v>
      </c>
      <c r="B121" s="103"/>
      <c r="C121" s="104">
        <v>28239</v>
      </c>
      <c r="D121" s="104">
        <v>41526</v>
      </c>
      <c r="E121" s="105">
        <v>13021</v>
      </c>
      <c r="F121" s="106">
        <f t="shared" si="72"/>
        <v>50154</v>
      </c>
      <c r="G121" s="107">
        <f t="shared" si="73"/>
        <v>44</v>
      </c>
      <c r="H121" s="108">
        <f t="shared" si="74"/>
        <v>23.583333333333332</v>
      </c>
      <c r="I121" s="109">
        <f t="shared" si="75"/>
        <v>8.3333333333333321</v>
      </c>
      <c r="J121" s="108">
        <f t="shared" si="76"/>
        <v>15.25</v>
      </c>
      <c r="K121" s="110">
        <f t="shared" si="77"/>
        <v>13021</v>
      </c>
      <c r="L121" s="111">
        <f>K121*VLOOKUP($H121,Assumption!$A$4:$D$9,4)</f>
        <v>173612.89929999999</v>
      </c>
      <c r="M121" s="112">
        <f>VLOOKUP(G121,Assumption!$A$13:$D$16,4)</f>
        <v>0.5</v>
      </c>
      <c r="N121" s="113">
        <f t="shared" si="78"/>
        <v>86806.449649999995</v>
      </c>
      <c r="O121" s="113">
        <f t="shared" si="79"/>
        <v>30673.657120141339</v>
      </c>
    </row>
    <row r="122" spans="1:15" ht="27.75" customHeight="1" x14ac:dyDescent="0.6">
      <c r="A122" s="16">
        <v>114</v>
      </c>
      <c r="B122" s="93"/>
      <c r="C122" s="5">
        <v>29247</v>
      </c>
      <c r="D122" s="5">
        <v>41550</v>
      </c>
      <c r="E122" s="6">
        <v>12675</v>
      </c>
      <c r="F122" s="58">
        <f t="shared" si="72"/>
        <v>51162</v>
      </c>
      <c r="G122" s="10">
        <f t="shared" si="73"/>
        <v>41</v>
      </c>
      <c r="H122" s="63">
        <f t="shared" si="74"/>
        <v>26.25</v>
      </c>
      <c r="I122" s="64">
        <f t="shared" si="75"/>
        <v>8.25</v>
      </c>
      <c r="J122" s="63">
        <f t="shared" si="76"/>
        <v>18</v>
      </c>
      <c r="K122" s="11">
        <f t="shared" si="77"/>
        <v>12675</v>
      </c>
      <c r="L122" s="12">
        <f>K122*VLOOKUP($H122,Assumption!$A$4:$D$9,4)</f>
        <v>168999.57749999998</v>
      </c>
      <c r="M122" s="17">
        <f>VLOOKUP(G122,Assumption!$A$13:$D$16,4)</f>
        <v>0.5</v>
      </c>
      <c r="N122" s="13">
        <f t="shared" si="78"/>
        <v>84499.788749999992</v>
      </c>
      <c r="O122" s="13">
        <f t="shared" si="79"/>
        <v>26557.07646428571</v>
      </c>
    </row>
    <row r="123" spans="1:15" ht="27.75" customHeight="1" x14ac:dyDescent="0.6">
      <c r="A123" s="16">
        <v>115</v>
      </c>
      <c r="B123" s="93"/>
      <c r="C123" s="5">
        <v>32065</v>
      </c>
      <c r="D123" s="5">
        <v>41550</v>
      </c>
      <c r="E123" s="6">
        <v>12733</v>
      </c>
      <c r="F123" s="58">
        <f t="shared" si="72"/>
        <v>53980</v>
      </c>
      <c r="G123" s="10">
        <f t="shared" si="73"/>
        <v>34</v>
      </c>
      <c r="H123" s="63">
        <f t="shared" si="74"/>
        <v>34</v>
      </c>
      <c r="I123" s="64">
        <f t="shared" si="75"/>
        <v>8.25</v>
      </c>
      <c r="J123" s="63">
        <f t="shared" si="76"/>
        <v>25.75</v>
      </c>
      <c r="K123" s="11">
        <f t="shared" si="77"/>
        <v>12733</v>
      </c>
      <c r="L123" s="12">
        <f>K123*VLOOKUP($H123,Assumption!$A$4:$D$9,4)</f>
        <v>169772.90889999998</v>
      </c>
      <c r="M123" s="17">
        <f>VLOOKUP(G123,Assumption!$A$13:$D$16,4)</f>
        <v>0.2</v>
      </c>
      <c r="N123" s="13">
        <f t="shared" si="78"/>
        <v>33954.58178</v>
      </c>
      <c r="O123" s="13">
        <f t="shared" si="79"/>
        <v>8238.9794024999992</v>
      </c>
    </row>
    <row r="124" spans="1:15" ht="27.75" customHeight="1" x14ac:dyDescent="0.6">
      <c r="A124" s="16">
        <v>116</v>
      </c>
      <c r="B124" s="93"/>
      <c r="C124" s="5">
        <v>28529</v>
      </c>
      <c r="D124" s="5">
        <v>41680</v>
      </c>
      <c r="E124" s="6">
        <v>12697</v>
      </c>
      <c r="F124" s="58">
        <f t="shared" si="72"/>
        <v>50444</v>
      </c>
      <c r="G124" s="10">
        <f t="shared" si="73"/>
        <v>43</v>
      </c>
      <c r="H124" s="63">
        <f t="shared" si="74"/>
        <v>23.916666666666668</v>
      </c>
      <c r="I124" s="64">
        <f t="shared" si="75"/>
        <v>7.8333333333333357</v>
      </c>
      <c r="J124" s="63">
        <f t="shared" si="76"/>
        <v>16.083333333333332</v>
      </c>
      <c r="K124" s="11">
        <f t="shared" si="77"/>
        <v>12697</v>
      </c>
      <c r="L124" s="12">
        <f>K124*VLOOKUP($H124,Assumption!$A$4:$D$9,4)</f>
        <v>169292.91009999998</v>
      </c>
      <c r="M124" s="17">
        <f>VLOOKUP(G124,Assumption!$A$13:$D$16,4)</f>
        <v>0.5</v>
      </c>
      <c r="N124" s="13">
        <f t="shared" si="78"/>
        <v>84646.45504999999</v>
      </c>
      <c r="O124" s="13">
        <f t="shared" si="79"/>
        <v>27723.926044250871</v>
      </c>
    </row>
    <row r="125" spans="1:15" ht="27.75" customHeight="1" x14ac:dyDescent="0.6">
      <c r="A125" s="16">
        <v>117</v>
      </c>
      <c r="B125" s="93"/>
      <c r="C125" s="5">
        <v>30570</v>
      </c>
      <c r="D125" s="5">
        <v>41925</v>
      </c>
      <c r="E125" s="6">
        <v>12258</v>
      </c>
      <c r="F125" s="58">
        <f t="shared" ref="F125:F134" si="80">DATE(YEAR(C125)+$E$3,MONTH(C125),DAY(C125))</f>
        <v>52485</v>
      </c>
      <c r="G125" s="10">
        <f t="shared" ref="G125:G134" si="81">DATEDIF(C125,$A$3,"Y")</f>
        <v>38</v>
      </c>
      <c r="H125" s="63">
        <f t="shared" ref="H125:H134" si="82">DATEDIF(D125,F125,"M")/12</f>
        <v>28.833333333333332</v>
      </c>
      <c r="I125" s="64">
        <f t="shared" ref="I125:I134" si="83">+H125-J125</f>
        <v>7.1666666666666643</v>
      </c>
      <c r="J125" s="63">
        <f t="shared" ref="J125:J134" si="84">DATEDIF($A$3,F125,"m")/12</f>
        <v>21.666666666666668</v>
      </c>
      <c r="K125" s="11">
        <f t="shared" ref="K125:K134" si="85">ROUND(E125*(1+$E$2)^(J125),0)</f>
        <v>12258</v>
      </c>
      <c r="L125" s="12">
        <f>K125*VLOOKUP($H125,Assumption!$A$4:$D$9,4)</f>
        <v>163439.5914</v>
      </c>
      <c r="M125" s="17">
        <f>VLOOKUP(G125,Assumption!$A$13:$D$16,4)</f>
        <v>0.2</v>
      </c>
      <c r="N125" s="13">
        <f t="shared" ref="N125:N134" si="86">+L125*M125</f>
        <v>32687.918280000002</v>
      </c>
      <c r="O125" s="13">
        <f t="shared" ref="O125:O134" si="87">+N125*I125/H125</f>
        <v>8124.7426938728304</v>
      </c>
    </row>
    <row r="126" spans="1:15" ht="27.75" customHeight="1" x14ac:dyDescent="0.6">
      <c r="A126" s="16">
        <v>118</v>
      </c>
      <c r="B126" s="93"/>
      <c r="C126" s="5">
        <v>34438</v>
      </c>
      <c r="D126" s="5">
        <v>41946</v>
      </c>
      <c r="E126" s="6">
        <v>12107</v>
      </c>
      <c r="F126" s="58">
        <f t="shared" si="80"/>
        <v>56353</v>
      </c>
      <c r="G126" s="10">
        <f t="shared" si="81"/>
        <v>27</v>
      </c>
      <c r="H126" s="63">
        <f t="shared" si="82"/>
        <v>39.416666666666664</v>
      </c>
      <c r="I126" s="64">
        <f t="shared" si="83"/>
        <v>7.1666666666666643</v>
      </c>
      <c r="J126" s="63">
        <f t="shared" si="84"/>
        <v>32.25</v>
      </c>
      <c r="K126" s="11">
        <f t="shared" si="85"/>
        <v>12107</v>
      </c>
      <c r="L126" s="12">
        <f>K126*VLOOKUP($H126,Assumption!$A$4:$D$9,4)</f>
        <v>161426.26309999998</v>
      </c>
      <c r="M126" s="17">
        <f>VLOOKUP(G126,Assumption!$A$13:$D$16,4)</f>
        <v>0</v>
      </c>
      <c r="N126" s="13">
        <f t="shared" si="86"/>
        <v>0</v>
      </c>
      <c r="O126" s="13">
        <f t="shared" si="87"/>
        <v>0</v>
      </c>
    </row>
    <row r="127" spans="1:15" ht="27.75" customHeight="1" x14ac:dyDescent="0.6">
      <c r="A127" s="16">
        <v>119</v>
      </c>
      <c r="B127" s="93"/>
      <c r="C127" s="5">
        <v>28857</v>
      </c>
      <c r="D127" s="5">
        <v>41960</v>
      </c>
      <c r="E127" s="6">
        <v>12364</v>
      </c>
      <c r="F127" s="58">
        <f t="shared" si="80"/>
        <v>50772</v>
      </c>
      <c r="G127" s="10">
        <f t="shared" si="81"/>
        <v>42</v>
      </c>
      <c r="H127" s="63">
        <f t="shared" si="82"/>
        <v>24.083333333333332</v>
      </c>
      <c r="I127" s="64">
        <f t="shared" si="83"/>
        <v>7.0833333333333321</v>
      </c>
      <c r="J127" s="63">
        <f t="shared" si="84"/>
        <v>17</v>
      </c>
      <c r="K127" s="11">
        <f t="shared" si="85"/>
        <v>12364</v>
      </c>
      <c r="L127" s="12">
        <f>K127*VLOOKUP($H127,Assumption!$A$4:$D$9,4)</f>
        <v>164852.92119999998</v>
      </c>
      <c r="M127" s="17">
        <f>VLOOKUP(G127,Assumption!$A$13:$D$16,4)</f>
        <v>0.5</v>
      </c>
      <c r="N127" s="13">
        <f t="shared" si="86"/>
        <v>82426.460599999991</v>
      </c>
      <c r="O127" s="13">
        <f t="shared" si="87"/>
        <v>24243.076647058821</v>
      </c>
    </row>
    <row r="128" spans="1:15" ht="27.75" customHeight="1" x14ac:dyDescent="0.6">
      <c r="A128" s="16">
        <v>120</v>
      </c>
      <c r="B128" s="93"/>
      <c r="C128" s="5">
        <v>31081</v>
      </c>
      <c r="D128" s="5">
        <v>41967</v>
      </c>
      <c r="E128" s="6">
        <v>12128</v>
      </c>
      <c r="F128" s="58">
        <f t="shared" si="80"/>
        <v>52996</v>
      </c>
      <c r="G128" s="10">
        <f t="shared" si="81"/>
        <v>36</v>
      </c>
      <c r="H128" s="63">
        <f t="shared" si="82"/>
        <v>30.166666666666668</v>
      </c>
      <c r="I128" s="64">
        <f t="shared" si="83"/>
        <v>7.0833333333333357</v>
      </c>
      <c r="J128" s="63">
        <f t="shared" si="84"/>
        <v>23.083333333333332</v>
      </c>
      <c r="K128" s="11">
        <f t="shared" si="85"/>
        <v>12128</v>
      </c>
      <c r="L128" s="12">
        <f>K128*VLOOKUP($H128,Assumption!$A$4:$D$9,4)</f>
        <v>161706.26240000001</v>
      </c>
      <c r="M128" s="17">
        <f>VLOOKUP(G128,Assumption!$A$13:$D$16,4)</f>
        <v>0.2</v>
      </c>
      <c r="N128" s="13">
        <f t="shared" si="86"/>
        <v>32341.252480000003</v>
      </c>
      <c r="O128" s="13">
        <f t="shared" si="87"/>
        <v>7593.9404994475162</v>
      </c>
    </row>
    <row r="129" spans="1:15" ht="27.75" customHeight="1" x14ac:dyDescent="0.6">
      <c r="A129" s="16">
        <v>121</v>
      </c>
      <c r="B129" s="93"/>
      <c r="C129" s="5">
        <v>29113</v>
      </c>
      <c r="D129" s="5">
        <v>41967</v>
      </c>
      <c r="E129" s="6">
        <v>12323</v>
      </c>
      <c r="F129" s="58">
        <f t="shared" si="80"/>
        <v>51028</v>
      </c>
      <c r="G129" s="10">
        <f t="shared" si="81"/>
        <v>42</v>
      </c>
      <c r="H129" s="63">
        <f t="shared" si="82"/>
        <v>24.75</v>
      </c>
      <c r="I129" s="64">
        <f t="shared" si="83"/>
        <v>7.0833333333333321</v>
      </c>
      <c r="J129" s="63">
        <f t="shared" si="84"/>
        <v>17.666666666666668</v>
      </c>
      <c r="K129" s="11">
        <f t="shared" si="85"/>
        <v>12323</v>
      </c>
      <c r="L129" s="12">
        <f>K129*VLOOKUP($H129,Assumption!$A$4:$D$9,4)</f>
        <v>164306.25589999999</v>
      </c>
      <c r="M129" s="17">
        <f>VLOOKUP(G129,Assumption!$A$13:$D$16,4)</f>
        <v>0.5</v>
      </c>
      <c r="N129" s="13">
        <f t="shared" si="86"/>
        <v>82153.127949999995</v>
      </c>
      <c r="O129" s="13">
        <f t="shared" si="87"/>
        <v>23511.837965488208</v>
      </c>
    </row>
    <row r="130" spans="1:15" ht="27.75" customHeight="1" x14ac:dyDescent="0.6">
      <c r="A130" s="16">
        <v>122</v>
      </c>
      <c r="B130" s="93"/>
      <c r="C130" s="5">
        <v>30425</v>
      </c>
      <c r="D130" s="5">
        <v>41967</v>
      </c>
      <c r="E130" s="6">
        <v>12292</v>
      </c>
      <c r="F130" s="58">
        <f t="shared" si="80"/>
        <v>52340</v>
      </c>
      <c r="G130" s="10">
        <f t="shared" si="81"/>
        <v>38</v>
      </c>
      <c r="H130" s="63">
        <f t="shared" si="82"/>
        <v>28.333333333333332</v>
      </c>
      <c r="I130" s="64">
        <f t="shared" si="83"/>
        <v>7.0833333333333321</v>
      </c>
      <c r="J130" s="63">
        <f t="shared" si="84"/>
        <v>21.25</v>
      </c>
      <c r="K130" s="11">
        <f t="shared" si="85"/>
        <v>12292</v>
      </c>
      <c r="L130" s="12">
        <f>K130*VLOOKUP($H130,Assumption!$A$4:$D$9,4)</f>
        <v>163892.92359999998</v>
      </c>
      <c r="M130" s="17">
        <f>VLOOKUP(G130,Assumption!$A$13:$D$16,4)</f>
        <v>0.2</v>
      </c>
      <c r="N130" s="13">
        <f t="shared" si="86"/>
        <v>32778.584719999999</v>
      </c>
      <c r="O130" s="13">
        <f t="shared" si="87"/>
        <v>8194.6461799999979</v>
      </c>
    </row>
    <row r="131" spans="1:15" ht="27.75" customHeight="1" x14ac:dyDescent="0.6">
      <c r="A131" s="16">
        <v>123</v>
      </c>
      <c r="B131" s="93"/>
      <c r="C131" s="5">
        <v>29987</v>
      </c>
      <c r="D131" s="5">
        <v>41967</v>
      </c>
      <c r="E131" s="6">
        <v>12389</v>
      </c>
      <c r="F131" s="58">
        <f t="shared" si="80"/>
        <v>51902</v>
      </c>
      <c r="G131" s="10">
        <f t="shared" si="81"/>
        <v>39</v>
      </c>
      <c r="H131" s="63">
        <f t="shared" si="82"/>
        <v>27.166666666666668</v>
      </c>
      <c r="I131" s="64">
        <f t="shared" si="83"/>
        <v>7.0833333333333357</v>
      </c>
      <c r="J131" s="63">
        <f t="shared" si="84"/>
        <v>20.083333333333332</v>
      </c>
      <c r="K131" s="11">
        <f t="shared" si="85"/>
        <v>12389</v>
      </c>
      <c r="L131" s="12">
        <f>K131*VLOOKUP($H131,Assumption!$A$4:$D$9,4)</f>
        <v>165186.2537</v>
      </c>
      <c r="M131" s="17">
        <f>VLOOKUP(G131,Assumption!$A$13:$D$16,4)</f>
        <v>0.2</v>
      </c>
      <c r="N131" s="13">
        <f t="shared" si="86"/>
        <v>33037.250740000003</v>
      </c>
      <c r="O131" s="13">
        <f t="shared" si="87"/>
        <v>8614.0070947852801</v>
      </c>
    </row>
    <row r="132" spans="1:15" ht="27.75" customHeight="1" x14ac:dyDescent="0.6">
      <c r="A132" s="16">
        <v>124</v>
      </c>
      <c r="B132" s="93"/>
      <c r="C132" s="5">
        <v>29588</v>
      </c>
      <c r="D132" s="5">
        <v>41974</v>
      </c>
      <c r="E132" s="6">
        <v>12318</v>
      </c>
      <c r="F132" s="58">
        <f t="shared" si="80"/>
        <v>51503</v>
      </c>
      <c r="G132" s="10">
        <f t="shared" si="81"/>
        <v>40</v>
      </c>
      <c r="H132" s="63">
        <f t="shared" si="82"/>
        <v>26.083333333333332</v>
      </c>
      <c r="I132" s="64">
        <f t="shared" si="83"/>
        <v>7.0833333333333321</v>
      </c>
      <c r="J132" s="63">
        <f t="shared" si="84"/>
        <v>19</v>
      </c>
      <c r="K132" s="11">
        <f t="shared" si="85"/>
        <v>12318</v>
      </c>
      <c r="L132" s="12">
        <f>K132*VLOOKUP($H132,Assumption!$A$4:$D$9,4)</f>
        <v>164239.5894</v>
      </c>
      <c r="M132" s="17">
        <f>VLOOKUP(G132,Assumption!$A$13:$D$16,4)</f>
        <v>0.2</v>
      </c>
      <c r="N132" s="13">
        <f t="shared" si="86"/>
        <v>32847.917880000001</v>
      </c>
      <c r="O132" s="13">
        <f t="shared" si="87"/>
        <v>8920.3610856230025</v>
      </c>
    </row>
    <row r="133" spans="1:15" ht="27.75" customHeight="1" x14ac:dyDescent="0.6">
      <c r="A133" s="16">
        <v>125</v>
      </c>
      <c r="B133" s="93"/>
      <c r="C133" s="5">
        <v>31238</v>
      </c>
      <c r="D133" s="5">
        <v>41974</v>
      </c>
      <c r="E133" s="6">
        <v>12220</v>
      </c>
      <c r="F133" s="58">
        <f t="shared" si="80"/>
        <v>53153</v>
      </c>
      <c r="G133" s="10">
        <f t="shared" si="81"/>
        <v>36</v>
      </c>
      <c r="H133" s="63">
        <f t="shared" si="82"/>
        <v>30.583333333333332</v>
      </c>
      <c r="I133" s="64">
        <f t="shared" si="83"/>
        <v>7.0833333333333321</v>
      </c>
      <c r="J133" s="63">
        <f t="shared" si="84"/>
        <v>23.5</v>
      </c>
      <c r="K133" s="11">
        <f t="shared" si="85"/>
        <v>12220</v>
      </c>
      <c r="L133" s="12">
        <f>K133*VLOOKUP($H133,Assumption!$A$4:$D$9,4)</f>
        <v>162932.92600000001</v>
      </c>
      <c r="M133" s="17">
        <f>VLOOKUP(G133,Assumption!$A$13:$D$16,4)</f>
        <v>0.2</v>
      </c>
      <c r="N133" s="13">
        <f t="shared" si="86"/>
        <v>32586.585200000001</v>
      </c>
      <c r="O133" s="13">
        <f t="shared" si="87"/>
        <v>7547.3017493187999</v>
      </c>
    </row>
    <row r="134" spans="1:15" ht="27.75" customHeight="1" x14ac:dyDescent="0.6">
      <c r="A134" s="16">
        <v>126</v>
      </c>
      <c r="B134" s="93"/>
      <c r="C134" s="5">
        <v>31794</v>
      </c>
      <c r="D134" s="5">
        <v>41974</v>
      </c>
      <c r="E134" s="6">
        <v>12622</v>
      </c>
      <c r="F134" s="58">
        <f t="shared" si="80"/>
        <v>53709</v>
      </c>
      <c r="G134" s="10">
        <f t="shared" si="81"/>
        <v>34</v>
      </c>
      <c r="H134" s="63">
        <f t="shared" si="82"/>
        <v>32.083333333333336</v>
      </c>
      <c r="I134" s="64">
        <f t="shared" si="83"/>
        <v>7.0833333333333357</v>
      </c>
      <c r="J134" s="63">
        <f t="shared" si="84"/>
        <v>25</v>
      </c>
      <c r="K134" s="11">
        <f t="shared" si="85"/>
        <v>12622</v>
      </c>
      <c r="L134" s="12">
        <f>K134*VLOOKUP($H134,Assumption!$A$4:$D$9,4)</f>
        <v>168292.91259999998</v>
      </c>
      <c r="M134" s="17">
        <f>VLOOKUP(G134,Assumption!$A$13:$D$16,4)</f>
        <v>0.2</v>
      </c>
      <c r="N134" s="13">
        <f t="shared" si="86"/>
        <v>33658.582519999996</v>
      </c>
      <c r="O134" s="13">
        <f t="shared" si="87"/>
        <v>7431.1156212987025</v>
      </c>
    </row>
    <row r="135" spans="1:15" ht="27.75" customHeight="1" x14ac:dyDescent="0.6">
      <c r="A135" s="16">
        <v>127</v>
      </c>
      <c r="B135" s="93"/>
      <c r="C135" s="5">
        <v>29342</v>
      </c>
      <c r="D135" s="5">
        <v>41974</v>
      </c>
      <c r="E135" s="6">
        <v>12122</v>
      </c>
      <c r="F135" s="58">
        <f t="shared" ref="F135:F145" si="88">DATE(YEAR(C135)+$E$3,MONTH(C135),DAY(C135))</f>
        <v>51257</v>
      </c>
      <c r="G135" s="10">
        <f t="shared" ref="G135:G145" si="89">DATEDIF(C135,$A$3,"Y")</f>
        <v>41</v>
      </c>
      <c r="H135" s="63">
        <f t="shared" ref="H135:H145" si="90">DATEDIF(D135,F135,"M")/12</f>
        <v>25.416666666666668</v>
      </c>
      <c r="I135" s="64">
        <f t="shared" ref="I135:I145" si="91">+H135-J135</f>
        <v>7.0833333333333357</v>
      </c>
      <c r="J135" s="63">
        <f t="shared" ref="J135:J145" si="92">DATEDIF($A$3,F135,"m")/12</f>
        <v>18.333333333333332</v>
      </c>
      <c r="K135" s="11">
        <f t="shared" ref="K135:K145" si="93">ROUND(E135*(1+$E$2)^(J135),0)</f>
        <v>12122</v>
      </c>
      <c r="L135" s="12">
        <f>K135*VLOOKUP($H135,Assumption!$A$4:$D$9,4)</f>
        <v>161626.26259999999</v>
      </c>
      <c r="M135" s="17">
        <f>VLOOKUP(G135,Assumption!$A$13:$D$16,4)</f>
        <v>0.5</v>
      </c>
      <c r="N135" s="13">
        <f t="shared" ref="N135:N145" si="94">+L135*M135</f>
        <v>80813.131299999994</v>
      </c>
      <c r="O135" s="13">
        <f t="shared" ref="O135:O145" si="95">+N135*I135/H135</f>
        <v>22521.692329508202</v>
      </c>
    </row>
    <row r="136" spans="1:15" ht="27.75" customHeight="1" x14ac:dyDescent="0.6">
      <c r="A136" s="16">
        <v>128</v>
      </c>
      <c r="B136" s="93"/>
      <c r="C136" s="5">
        <v>30338</v>
      </c>
      <c r="D136" s="5">
        <v>42131</v>
      </c>
      <c r="E136" s="6">
        <v>12080</v>
      </c>
      <c r="F136" s="58">
        <f t="shared" si="88"/>
        <v>52253</v>
      </c>
      <c r="G136" s="10">
        <f t="shared" si="89"/>
        <v>38</v>
      </c>
      <c r="H136" s="63">
        <f t="shared" si="90"/>
        <v>27.666666666666668</v>
      </c>
      <c r="I136" s="64">
        <f t="shared" si="91"/>
        <v>6.6666666666666679</v>
      </c>
      <c r="J136" s="63">
        <f t="shared" si="92"/>
        <v>21</v>
      </c>
      <c r="K136" s="11">
        <f t="shared" si="93"/>
        <v>12080</v>
      </c>
      <c r="L136" s="12">
        <f>K136*VLOOKUP($H136,Assumption!$A$4:$D$9,4)</f>
        <v>161066.264</v>
      </c>
      <c r="M136" s="17">
        <f>VLOOKUP(G136,Assumption!$A$13:$D$16,4)</f>
        <v>0.2</v>
      </c>
      <c r="N136" s="13">
        <f t="shared" si="94"/>
        <v>32213.252800000002</v>
      </c>
      <c r="O136" s="13">
        <f t="shared" si="95"/>
        <v>7762.2295903614477</v>
      </c>
    </row>
    <row r="137" spans="1:15" ht="27.75" customHeight="1" x14ac:dyDescent="0.6">
      <c r="A137" s="16">
        <v>129</v>
      </c>
      <c r="B137" s="93"/>
      <c r="C137" s="5">
        <v>30342</v>
      </c>
      <c r="D137" s="5">
        <v>42142</v>
      </c>
      <c r="E137" s="6">
        <v>12064</v>
      </c>
      <c r="F137" s="58">
        <f t="shared" si="88"/>
        <v>52257</v>
      </c>
      <c r="G137" s="10">
        <f t="shared" si="89"/>
        <v>38</v>
      </c>
      <c r="H137" s="63">
        <f t="shared" si="90"/>
        <v>27.666666666666668</v>
      </c>
      <c r="I137" s="64">
        <f t="shared" si="91"/>
        <v>6.6666666666666679</v>
      </c>
      <c r="J137" s="63">
        <f t="shared" si="92"/>
        <v>21</v>
      </c>
      <c r="K137" s="11">
        <f t="shared" si="93"/>
        <v>12064</v>
      </c>
      <c r="L137" s="12">
        <f>K137*VLOOKUP($H137,Assumption!$A$4:$D$9,4)</f>
        <v>160852.93119999999</v>
      </c>
      <c r="M137" s="17">
        <f>VLOOKUP(G137,Assumption!$A$13:$D$16,4)</f>
        <v>0.2</v>
      </c>
      <c r="N137" s="13">
        <f t="shared" si="94"/>
        <v>32170.586240000001</v>
      </c>
      <c r="O137" s="13">
        <f t="shared" si="95"/>
        <v>7751.9484915662661</v>
      </c>
    </row>
    <row r="138" spans="1:15" ht="27.75" customHeight="1" x14ac:dyDescent="0.6">
      <c r="A138" s="16">
        <v>130</v>
      </c>
      <c r="B138" s="93"/>
      <c r="C138" s="5">
        <v>30807</v>
      </c>
      <c r="D138" s="5">
        <v>42142</v>
      </c>
      <c r="E138" s="6">
        <v>12159</v>
      </c>
      <c r="F138" s="58">
        <f t="shared" si="88"/>
        <v>52722</v>
      </c>
      <c r="G138" s="10">
        <f t="shared" si="89"/>
        <v>37</v>
      </c>
      <c r="H138" s="63">
        <f t="shared" si="90"/>
        <v>28.916666666666668</v>
      </c>
      <c r="I138" s="64">
        <f t="shared" si="91"/>
        <v>6.5833333333333357</v>
      </c>
      <c r="J138" s="63">
        <f t="shared" si="92"/>
        <v>22.333333333333332</v>
      </c>
      <c r="K138" s="11">
        <f t="shared" si="93"/>
        <v>12159</v>
      </c>
      <c r="L138" s="12">
        <f>K138*VLOOKUP($H138,Assumption!$A$4:$D$9,4)</f>
        <v>162119.59469999999</v>
      </c>
      <c r="M138" s="17">
        <f>VLOOKUP(G138,Assumption!$A$13:$D$16,4)</f>
        <v>0.2</v>
      </c>
      <c r="N138" s="13">
        <f t="shared" si="94"/>
        <v>32423.91894</v>
      </c>
      <c r="O138" s="13">
        <f t="shared" si="95"/>
        <v>7381.8143984438066</v>
      </c>
    </row>
    <row r="139" spans="1:15" ht="27.75" customHeight="1" x14ac:dyDescent="0.6">
      <c r="A139" s="16">
        <v>131</v>
      </c>
      <c r="B139" s="93"/>
      <c r="C139" s="5">
        <v>32385</v>
      </c>
      <c r="D139" s="5">
        <v>42143</v>
      </c>
      <c r="E139" s="6">
        <v>11970</v>
      </c>
      <c r="F139" s="58">
        <f t="shared" si="88"/>
        <v>54300</v>
      </c>
      <c r="G139" s="10">
        <f t="shared" si="89"/>
        <v>33</v>
      </c>
      <c r="H139" s="63">
        <f t="shared" si="90"/>
        <v>33.25</v>
      </c>
      <c r="I139" s="64">
        <f t="shared" si="91"/>
        <v>6.6666666666666679</v>
      </c>
      <c r="J139" s="63">
        <f t="shared" si="92"/>
        <v>26.583333333333332</v>
      </c>
      <c r="K139" s="11">
        <f t="shared" si="93"/>
        <v>11970</v>
      </c>
      <c r="L139" s="12">
        <f>K139*VLOOKUP($H139,Assumption!$A$4:$D$9,4)</f>
        <v>159599.601</v>
      </c>
      <c r="M139" s="17">
        <f>VLOOKUP(G139,Assumption!$A$13:$D$16,4)</f>
        <v>0.2</v>
      </c>
      <c r="N139" s="13">
        <f t="shared" si="94"/>
        <v>31919.9202</v>
      </c>
      <c r="O139" s="13">
        <f t="shared" si="95"/>
        <v>6399.9840000000013</v>
      </c>
    </row>
    <row r="140" spans="1:15" ht="27.75" customHeight="1" x14ac:dyDescent="0.6">
      <c r="A140" s="16">
        <v>132</v>
      </c>
      <c r="B140" s="93"/>
      <c r="C140" s="5">
        <v>32148</v>
      </c>
      <c r="D140" s="5">
        <v>42163</v>
      </c>
      <c r="E140" s="6">
        <v>12042</v>
      </c>
      <c r="F140" s="58">
        <f t="shared" si="88"/>
        <v>54063</v>
      </c>
      <c r="G140" s="10">
        <f t="shared" si="89"/>
        <v>33</v>
      </c>
      <c r="H140" s="63">
        <f t="shared" si="90"/>
        <v>32.5</v>
      </c>
      <c r="I140" s="64">
        <f t="shared" si="91"/>
        <v>6.5</v>
      </c>
      <c r="J140" s="63">
        <f t="shared" si="92"/>
        <v>26</v>
      </c>
      <c r="K140" s="11">
        <f t="shared" si="93"/>
        <v>12042</v>
      </c>
      <c r="L140" s="12">
        <f>K140*VLOOKUP($H140,Assumption!$A$4:$D$9,4)</f>
        <v>160559.5986</v>
      </c>
      <c r="M140" s="17">
        <f>VLOOKUP(G140,Assumption!$A$13:$D$16,4)</f>
        <v>0.2</v>
      </c>
      <c r="N140" s="13">
        <f t="shared" si="94"/>
        <v>32111.919720000002</v>
      </c>
      <c r="O140" s="13">
        <f t="shared" si="95"/>
        <v>6422.3839440000002</v>
      </c>
    </row>
    <row r="141" spans="1:15" ht="27.75" customHeight="1" x14ac:dyDescent="0.6">
      <c r="A141" s="16">
        <v>133</v>
      </c>
      <c r="B141" s="93"/>
      <c r="C141" s="5">
        <v>31503</v>
      </c>
      <c r="D141" s="5">
        <v>42177</v>
      </c>
      <c r="E141" s="6">
        <v>12124</v>
      </c>
      <c r="F141" s="58">
        <f t="shared" si="88"/>
        <v>53418</v>
      </c>
      <c r="G141" s="10">
        <f t="shared" si="89"/>
        <v>35</v>
      </c>
      <c r="H141" s="63">
        <f t="shared" si="90"/>
        <v>30.75</v>
      </c>
      <c r="I141" s="64">
        <f t="shared" si="91"/>
        <v>6.5</v>
      </c>
      <c r="J141" s="63">
        <f t="shared" si="92"/>
        <v>24.25</v>
      </c>
      <c r="K141" s="11">
        <f t="shared" si="93"/>
        <v>12124</v>
      </c>
      <c r="L141" s="12">
        <f>K141*VLOOKUP($H141,Assumption!$A$4:$D$9,4)</f>
        <v>161652.92919999998</v>
      </c>
      <c r="M141" s="17">
        <f>VLOOKUP(G141,Assumption!$A$13:$D$16,4)</f>
        <v>0.2</v>
      </c>
      <c r="N141" s="13">
        <f t="shared" si="94"/>
        <v>32330.58584</v>
      </c>
      <c r="O141" s="13">
        <f t="shared" si="95"/>
        <v>6834.1075759349596</v>
      </c>
    </row>
    <row r="142" spans="1:15" ht="27.75" customHeight="1" x14ac:dyDescent="0.6">
      <c r="A142" s="94">
        <v>134</v>
      </c>
      <c r="B142" s="95"/>
      <c r="C142" s="96">
        <v>32593</v>
      </c>
      <c r="D142" s="96">
        <v>42744</v>
      </c>
      <c r="E142" s="97">
        <v>13000</v>
      </c>
      <c r="F142" s="62">
        <f t="shared" si="88"/>
        <v>54508</v>
      </c>
      <c r="G142" s="98">
        <f t="shared" si="89"/>
        <v>32</v>
      </c>
      <c r="H142" s="99">
        <f t="shared" si="90"/>
        <v>32.166666666666664</v>
      </c>
      <c r="I142" s="100">
        <f t="shared" si="91"/>
        <v>4.9999999999999964</v>
      </c>
      <c r="J142" s="99">
        <f t="shared" si="92"/>
        <v>27.166666666666668</v>
      </c>
      <c r="K142" s="101">
        <f t="shared" si="93"/>
        <v>13000</v>
      </c>
      <c r="L142" s="102">
        <f>K142*VLOOKUP($H142,Assumption!$A$4:$D$9,4)</f>
        <v>173332.9</v>
      </c>
      <c r="M142" s="18">
        <f>VLOOKUP(G142,Assumption!$A$13:$D$16,4)</f>
        <v>0.2</v>
      </c>
      <c r="N142" s="14">
        <f t="shared" si="94"/>
        <v>34666.58</v>
      </c>
      <c r="O142" s="14">
        <f t="shared" si="95"/>
        <v>5388.5875647668363</v>
      </c>
    </row>
    <row r="143" spans="1:15" ht="27.75" customHeight="1" x14ac:dyDescent="0.6">
      <c r="A143" s="71">
        <v>135</v>
      </c>
      <c r="B143" s="103"/>
      <c r="C143" s="104">
        <v>35100</v>
      </c>
      <c r="D143" s="104">
        <v>42390</v>
      </c>
      <c r="E143" s="105">
        <v>10944</v>
      </c>
      <c r="F143" s="106">
        <f t="shared" si="88"/>
        <v>57015</v>
      </c>
      <c r="G143" s="107">
        <f t="shared" si="89"/>
        <v>25</v>
      </c>
      <c r="H143" s="108">
        <f t="shared" si="90"/>
        <v>40</v>
      </c>
      <c r="I143" s="109">
        <f t="shared" si="91"/>
        <v>5.9166666666666643</v>
      </c>
      <c r="J143" s="108">
        <f t="shared" si="92"/>
        <v>34.083333333333336</v>
      </c>
      <c r="K143" s="110">
        <f t="shared" si="93"/>
        <v>10944</v>
      </c>
      <c r="L143" s="111">
        <f>K143*VLOOKUP($H143,Assumption!$A$4:$D$9,4)</f>
        <v>145919.63519999999</v>
      </c>
      <c r="M143" s="112">
        <f>VLOOKUP(G143,Assumption!$A$13:$D$16,4)</f>
        <v>0</v>
      </c>
      <c r="N143" s="113">
        <f t="shared" si="94"/>
        <v>0</v>
      </c>
      <c r="O143" s="113">
        <f t="shared" si="95"/>
        <v>0</v>
      </c>
    </row>
    <row r="144" spans="1:15" ht="27.75" customHeight="1" x14ac:dyDescent="0.6">
      <c r="A144" s="16">
        <v>136</v>
      </c>
      <c r="B144" s="93"/>
      <c r="C144" s="5">
        <v>29565</v>
      </c>
      <c r="D144" s="5">
        <v>42401</v>
      </c>
      <c r="E144" s="6">
        <v>11048</v>
      </c>
      <c r="F144" s="58">
        <f t="shared" si="88"/>
        <v>51480</v>
      </c>
      <c r="G144" s="10">
        <f t="shared" si="89"/>
        <v>41</v>
      </c>
      <c r="H144" s="63">
        <f t="shared" si="90"/>
        <v>24.833333333333332</v>
      </c>
      <c r="I144" s="64">
        <f t="shared" si="91"/>
        <v>5.9166666666666643</v>
      </c>
      <c r="J144" s="63">
        <f t="shared" si="92"/>
        <v>18.916666666666668</v>
      </c>
      <c r="K144" s="11">
        <f t="shared" si="93"/>
        <v>11048</v>
      </c>
      <c r="L144" s="12">
        <f>K144*VLOOKUP($H144,Assumption!$A$4:$D$9,4)</f>
        <v>147306.2984</v>
      </c>
      <c r="M144" s="17">
        <f>VLOOKUP(G144,Assumption!$A$13:$D$16,4)</f>
        <v>0.5</v>
      </c>
      <c r="N144" s="13">
        <f t="shared" si="94"/>
        <v>73653.1492</v>
      </c>
      <c r="O144" s="13">
        <f t="shared" si="95"/>
        <v>17548.23353422818</v>
      </c>
    </row>
    <row r="145" spans="1:15" ht="27.75" customHeight="1" x14ac:dyDescent="0.6">
      <c r="A145" s="16">
        <v>137</v>
      </c>
      <c r="B145" s="93"/>
      <c r="C145" s="5">
        <v>33916</v>
      </c>
      <c r="D145" s="5">
        <v>42450</v>
      </c>
      <c r="E145" s="6">
        <v>10814</v>
      </c>
      <c r="F145" s="58">
        <f t="shared" si="88"/>
        <v>55831</v>
      </c>
      <c r="G145" s="10">
        <f t="shared" si="89"/>
        <v>29</v>
      </c>
      <c r="H145" s="63">
        <f t="shared" si="90"/>
        <v>36.583333333333336</v>
      </c>
      <c r="I145" s="64">
        <f t="shared" si="91"/>
        <v>5.7500000000000036</v>
      </c>
      <c r="J145" s="63">
        <f t="shared" si="92"/>
        <v>30.833333333333332</v>
      </c>
      <c r="K145" s="11">
        <f t="shared" si="93"/>
        <v>10814</v>
      </c>
      <c r="L145" s="12">
        <f>K145*VLOOKUP($H145,Assumption!$A$4:$D$9,4)</f>
        <v>144186.30619999999</v>
      </c>
      <c r="M145" s="17">
        <f>VLOOKUP(G145,Assumption!$A$13:$D$16,4)</f>
        <v>0</v>
      </c>
      <c r="N145" s="13">
        <f t="shared" si="94"/>
        <v>0</v>
      </c>
      <c r="O145" s="13">
        <f t="shared" si="95"/>
        <v>0</v>
      </c>
    </row>
    <row r="146" spans="1:15" ht="27.75" customHeight="1" x14ac:dyDescent="0.6">
      <c r="A146" s="16">
        <v>138</v>
      </c>
      <c r="B146" s="93"/>
      <c r="C146" s="5">
        <v>33031</v>
      </c>
      <c r="D146" s="5">
        <v>42513</v>
      </c>
      <c r="E146" s="6">
        <v>10710</v>
      </c>
      <c r="F146" s="58">
        <f t="shared" ref="F146:F153" si="96">DATE(YEAR(C146)+$E$3,MONTH(C146),DAY(C146))</f>
        <v>54946</v>
      </c>
      <c r="G146" s="10">
        <f t="shared" ref="G146:G153" si="97">DATEDIF(C146,$A$3,"Y")</f>
        <v>31</v>
      </c>
      <c r="H146" s="63">
        <f t="shared" ref="H146:H153" si="98">DATEDIF(D146,F146,"M")/12</f>
        <v>34</v>
      </c>
      <c r="I146" s="64">
        <f t="shared" ref="I146:I153" si="99">+H146-J146</f>
        <v>5.5833333333333321</v>
      </c>
      <c r="J146" s="63">
        <f t="shared" ref="J146:J153" si="100">DATEDIF($A$3,F146,"m")/12</f>
        <v>28.416666666666668</v>
      </c>
      <c r="K146" s="11">
        <f t="shared" ref="K146:K153" si="101">ROUND(E146*(1+$E$2)^(J146),0)</f>
        <v>10710</v>
      </c>
      <c r="L146" s="12">
        <f>K146*VLOOKUP($H146,Assumption!$A$4:$D$9,4)</f>
        <v>142799.64299999998</v>
      </c>
      <c r="M146" s="17">
        <f>VLOOKUP(G146,Assumption!$A$13:$D$16,4)</f>
        <v>0.2</v>
      </c>
      <c r="N146" s="13">
        <f t="shared" ref="N146:N153" si="102">+L146*M146</f>
        <v>28559.928599999999</v>
      </c>
      <c r="O146" s="13">
        <f t="shared" ref="O146:O153" si="103">+N146*I146/H146</f>
        <v>4689.9882749999988</v>
      </c>
    </row>
    <row r="147" spans="1:15" ht="27.75" customHeight="1" x14ac:dyDescent="0.6">
      <c r="A147" s="16">
        <v>139</v>
      </c>
      <c r="B147" s="93"/>
      <c r="C147" s="5">
        <v>34550</v>
      </c>
      <c r="D147" s="5">
        <v>42527</v>
      </c>
      <c r="E147" s="6">
        <v>10814</v>
      </c>
      <c r="F147" s="58">
        <f t="shared" si="96"/>
        <v>56465</v>
      </c>
      <c r="G147" s="10">
        <f t="shared" si="97"/>
        <v>27</v>
      </c>
      <c r="H147" s="63">
        <f t="shared" si="98"/>
        <v>38.083333333333336</v>
      </c>
      <c r="I147" s="64">
        <f t="shared" si="99"/>
        <v>5.5</v>
      </c>
      <c r="J147" s="63">
        <f t="shared" si="100"/>
        <v>32.583333333333336</v>
      </c>
      <c r="K147" s="11">
        <f t="shared" si="101"/>
        <v>10814</v>
      </c>
      <c r="L147" s="12">
        <f>K147*VLOOKUP($H147,Assumption!$A$4:$D$9,4)</f>
        <v>144186.30619999999</v>
      </c>
      <c r="M147" s="17">
        <f>VLOOKUP(G147,Assumption!$A$13:$D$16,4)</f>
        <v>0</v>
      </c>
      <c r="N147" s="13">
        <f t="shared" si="102"/>
        <v>0</v>
      </c>
      <c r="O147" s="13">
        <f t="shared" si="103"/>
        <v>0</v>
      </c>
    </row>
    <row r="148" spans="1:15" ht="27.75" customHeight="1" x14ac:dyDescent="0.6">
      <c r="A148" s="16">
        <v>140</v>
      </c>
      <c r="B148" s="93"/>
      <c r="C148" s="5">
        <v>31040</v>
      </c>
      <c r="D148" s="5">
        <v>42583</v>
      </c>
      <c r="E148" s="6">
        <v>10684</v>
      </c>
      <c r="F148" s="58">
        <f t="shared" si="96"/>
        <v>52955</v>
      </c>
      <c r="G148" s="10">
        <f t="shared" si="97"/>
        <v>37</v>
      </c>
      <c r="H148" s="63">
        <f t="shared" si="98"/>
        <v>28.333333333333332</v>
      </c>
      <c r="I148" s="64">
        <f t="shared" si="99"/>
        <v>5.4166666666666643</v>
      </c>
      <c r="J148" s="63">
        <f t="shared" si="100"/>
        <v>22.916666666666668</v>
      </c>
      <c r="K148" s="11">
        <f t="shared" si="101"/>
        <v>10684</v>
      </c>
      <c r="L148" s="12">
        <f>K148*VLOOKUP($H148,Assumption!$A$4:$D$9,4)</f>
        <v>142452.97719999999</v>
      </c>
      <c r="M148" s="17">
        <f>VLOOKUP(G148,Assumption!$A$13:$D$16,4)</f>
        <v>0.2</v>
      </c>
      <c r="N148" s="13">
        <f t="shared" si="102"/>
        <v>28490.595440000001</v>
      </c>
      <c r="O148" s="13">
        <f t="shared" si="103"/>
        <v>5446.7314811764691</v>
      </c>
    </row>
    <row r="149" spans="1:15" ht="27.75" customHeight="1" x14ac:dyDescent="0.6">
      <c r="A149" s="16">
        <v>141</v>
      </c>
      <c r="B149" s="93"/>
      <c r="C149" s="5">
        <v>34997</v>
      </c>
      <c r="D149" s="5">
        <v>42604</v>
      </c>
      <c r="E149" s="6">
        <v>10814</v>
      </c>
      <c r="F149" s="58">
        <f t="shared" si="96"/>
        <v>56912</v>
      </c>
      <c r="G149" s="10">
        <f t="shared" si="97"/>
        <v>26</v>
      </c>
      <c r="H149" s="63">
        <f t="shared" si="98"/>
        <v>39.166666666666664</v>
      </c>
      <c r="I149" s="64">
        <f t="shared" si="99"/>
        <v>5.4166666666666643</v>
      </c>
      <c r="J149" s="63">
        <f t="shared" si="100"/>
        <v>33.75</v>
      </c>
      <c r="K149" s="11">
        <f t="shared" si="101"/>
        <v>10814</v>
      </c>
      <c r="L149" s="12">
        <f>K149*VLOOKUP($H149,Assumption!$A$4:$D$9,4)</f>
        <v>144186.30619999999</v>
      </c>
      <c r="M149" s="17">
        <f>VLOOKUP(G149,Assumption!$A$13:$D$16,4)</f>
        <v>0</v>
      </c>
      <c r="N149" s="13">
        <f t="shared" si="102"/>
        <v>0</v>
      </c>
      <c r="O149" s="13">
        <f t="shared" si="103"/>
        <v>0</v>
      </c>
    </row>
    <row r="150" spans="1:15" ht="27.75" customHeight="1" x14ac:dyDescent="0.6">
      <c r="A150" s="16">
        <v>142</v>
      </c>
      <c r="B150" s="93"/>
      <c r="C150" s="5">
        <v>32936</v>
      </c>
      <c r="D150" s="5">
        <v>42604</v>
      </c>
      <c r="E150" s="6">
        <v>10814</v>
      </c>
      <c r="F150" s="58">
        <f t="shared" si="96"/>
        <v>54851</v>
      </c>
      <c r="G150" s="10">
        <f t="shared" si="97"/>
        <v>31</v>
      </c>
      <c r="H150" s="63">
        <f t="shared" si="98"/>
        <v>33.5</v>
      </c>
      <c r="I150" s="64">
        <f t="shared" si="99"/>
        <v>5.3333333333333321</v>
      </c>
      <c r="J150" s="63">
        <f t="shared" si="100"/>
        <v>28.166666666666668</v>
      </c>
      <c r="K150" s="11">
        <f t="shared" si="101"/>
        <v>10814</v>
      </c>
      <c r="L150" s="12">
        <f>K150*VLOOKUP($H150,Assumption!$A$4:$D$9,4)</f>
        <v>144186.30619999999</v>
      </c>
      <c r="M150" s="17">
        <f>VLOOKUP(G150,Assumption!$A$13:$D$16,4)</f>
        <v>0.2</v>
      </c>
      <c r="N150" s="13">
        <f t="shared" si="102"/>
        <v>28837.26124</v>
      </c>
      <c r="O150" s="13">
        <f t="shared" si="103"/>
        <v>4591.0067645771132</v>
      </c>
    </row>
    <row r="151" spans="1:15" ht="27.75" customHeight="1" x14ac:dyDescent="0.6">
      <c r="A151" s="16">
        <v>143</v>
      </c>
      <c r="B151" s="93"/>
      <c r="C151" s="5">
        <v>34295</v>
      </c>
      <c r="D151" s="5">
        <v>42604</v>
      </c>
      <c r="E151" s="6">
        <v>10736</v>
      </c>
      <c r="F151" s="58">
        <f t="shared" si="96"/>
        <v>56210</v>
      </c>
      <c r="G151" s="10">
        <f t="shared" si="97"/>
        <v>28</v>
      </c>
      <c r="H151" s="63">
        <f t="shared" si="98"/>
        <v>37.25</v>
      </c>
      <c r="I151" s="64">
        <f t="shared" si="99"/>
        <v>5.4166666666666679</v>
      </c>
      <c r="J151" s="63">
        <f t="shared" si="100"/>
        <v>31.833333333333332</v>
      </c>
      <c r="K151" s="11">
        <f t="shared" si="101"/>
        <v>10736</v>
      </c>
      <c r="L151" s="12">
        <f>K151*VLOOKUP($H151,Assumption!$A$4:$D$9,4)</f>
        <v>143146.3088</v>
      </c>
      <c r="M151" s="17">
        <f>VLOOKUP(G151,Assumption!$A$13:$D$16,4)</f>
        <v>0</v>
      </c>
      <c r="N151" s="13">
        <f t="shared" si="102"/>
        <v>0</v>
      </c>
      <c r="O151" s="13">
        <f t="shared" si="103"/>
        <v>0</v>
      </c>
    </row>
    <row r="152" spans="1:15" ht="27.75" customHeight="1" x14ac:dyDescent="0.6">
      <c r="A152" s="16">
        <v>144</v>
      </c>
      <c r="B152" s="93"/>
      <c r="C152" s="5">
        <v>30947</v>
      </c>
      <c r="D152" s="5">
        <v>42614</v>
      </c>
      <c r="E152" s="6">
        <v>10736</v>
      </c>
      <c r="F152" s="58">
        <f t="shared" si="96"/>
        <v>52862</v>
      </c>
      <c r="G152" s="10">
        <f t="shared" si="97"/>
        <v>37</v>
      </c>
      <c r="H152" s="63">
        <f t="shared" si="98"/>
        <v>28</v>
      </c>
      <c r="I152" s="64">
        <f t="shared" si="99"/>
        <v>5.3333333333333321</v>
      </c>
      <c r="J152" s="63">
        <f t="shared" si="100"/>
        <v>22.666666666666668</v>
      </c>
      <c r="K152" s="11">
        <f t="shared" si="101"/>
        <v>10736</v>
      </c>
      <c r="L152" s="12">
        <f>K152*VLOOKUP($H152,Assumption!$A$4:$D$9,4)</f>
        <v>143146.3088</v>
      </c>
      <c r="M152" s="17">
        <f>VLOOKUP(G152,Assumption!$A$13:$D$16,4)</f>
        <v>0.2</v>
      </c>
      <c r="N152" s="13">
        <f t="shared" si="102"/>
        <v>28629.261760000001</v>
      </c>
      <c r="O152" s="13">
        <f t="shared" si="103"/>
        <v>5453.192716190475</v>
      </c>
    </row>
    <row r="153" spans="1:15" ht="27.75" customHeight="1" x14ac:dyDescent="0.6">
      <c r="A153" s="16">
        <v>145</v>
      </c>
      <c r="B153" s="93"/>
      <c r="C153" s="5">
        <v>34412</v>
      </c>
      <c r="D153" s="5">
        <v>42614</v>
      </c>
      <c r="E153" s="6">
        <v>10736</v>
      </c>
      <c r="F153" s="58">
        <f t="shared" si="96"/>
        <v>56327</v>
      </c>
      <c r="G153" s="10">
        <f t="shared" si="97"/>
        <v>27</v>
      </c>
      <c r="H153" s="63">
        <f t="shared" si="98"/>
        <v>37.5</v>
      </c>
      <c r="I153" s="64">
        <f t="shared" si="99"/>
        <v>5.3333333333333357</v>
      </c>
      <c r="J153" s="63">
        <f t="shared" si="100"/>
        <v>32.166666666666664</v>
      </c>
      <c r="K153" s="11">
        <f t="shared" si="101"/>
        <v>10736</v>
      </c>
      <c r="L153" s="12">
        <f>K153*VLOOKUP($H153,Assumption!$A$4:$D$9,4)</f>
        <v>143146.3088</v>
      </c>
      <c r="M153" s="17">
        <f>VLOOKUP(G153,Assumption!$A$13:$D$16,4)</f>
        <v>0</v>
      </c>
      <c r="N153" s="13">
        <f t="shared" si="102"/>
        <v>0</v>
      </c>
      <c r="O153" s="13">
        <f t="shared" si="103"/>
        <v>0</v>
      </c>
    </row>
    <row r="154" spans="1:15" ht="27.75" customHeight="1" x14ac:dyDescent="0.6">
      <c r="A154" s="16">
        <v>146</v>
      </c>
      <c r="B154" s="93"/>
      <c r="C154" s="5">
        <v>32431</v>
      </c>
      <c r="D154" s="5">
        <v>42646</v>
      </c>
      <c r="E154" s="6">
        <v>10658</v>
      </c>
      <c r="F154" s="58">
        <f t="shared" si="4"/>
        <v>54346</v>
      </c>
      <c r="G154" s="10">
        <f t="shared" si="5"/>
        <v>33</v>
      </c>
      <c r="H154" s="63">
        <f t="shared" si="6"/>
        <v>32</v>
      </c>
      <c r="I154" s="64">
        <f t="shared" si="0"/>
        <v>5.25</v>
      </c>
      <c r="J154" s="63">
        <f t="shared" si="7"/>
        <v>26.75</v>
      </c>
      <c r="K154" s="11">
        <f t="shared" ref="K154:K159" si="104">ROUND(E154*(1+$E$2)^(J154),0)</f>
        <v>10658</v>
      </c>
      <c r="L154" s="12">
        <f>K154*VLOOKUP($H154,Assumption!$A$4:$D$9,4)</f>
        <v>142106.31140000001</v>
      </c>
      <c r="M154" s="17">
        <f>VLOOKUP(G154,Assumption!$A$13:$D$16,4)</f>
        <v>0.2</v>
      </c>
      <c r="N154" s="13">
        <f t="shared" si="2"/>
        <v>28421.262280000003</v>
      </c>
      <c r="O154" s="13">
        <f t="shared" si="3"/>
        <v>4662.8633428125004</v>
      </c>
    </row>
    <row r="155" spans="1:15" ht="27.75" customHeight="1" x14ac:dyDescent="0.6">
      <c r="A155" s="16">
        <v>147</v>
      </c>
      <c r="B155" s="93"/>
      <c r="C155" s="5">
        <v>33049</v>
      </c>
      <c r="D155" s="5">
        <v>42646</v>
      </c>
      <c r="E155" s="6">
        <v>10736</v>
      </c>
      <c r="F155" s="58">
        <f t="shared" si="4"/>
        <v>54964</v>
      </c>
      <c r="G155" s="10">
        <f t="shared" si="5"/>
        <v>31</v>
      </c>
      <c r="H155" s="63">
        <f t="shared" si="6"/>
        <v>33.666666666666664</v>
      </c>
      <c r="I155" s="64">
        <f t="shared" si="0"/>
        <v>5.2499999999999964</v>
      </c>
      <c r="J155" s="63">
        <f t="shared" si="7"/>
        <v>28.416666666666668</v>
      </c>
      <c r="K155" s="11">
        <f t="shared" si="104"/>
        <v>10736</v>
      </c>
      <c r="L155" s="12">
        <f>K155*VLOOKUP($H155,Assumption!$A$4:$D$9,4)</f>
        <v>143146.3088</v>
      </c>
      <c r="M155" s="17">
        <f>VLOOKUP(G155,Assumption!$A$13:$D$16,4)</f>
        <v>0.2</v>
      </c>
      <c r="N155" s="13">
        <f t="shared" si="2"/>
        <v>28629.261760000001</v>
      </c>
      <c r="O155" s="13">
        <f t="shared" si="3"/>
        <v>4464.4640863366312</v>
      </c>
    </row>
    <row r="156" spans="1:15" ht="27.75" customHeight="1" x14ac:dyDescent="0.6">
      <c r="A156" s="16">
        <v>148</v>
      </c>
      <c r="B156" s="93"/>
      <c r="C156" s="5">
        <v>33833</v>
      </c>
      <c r="D156" s="5">
        <v>42660</v>
      </c>
      <c r="E156" s="6">
        <v>10684</v>
      </c>
      <c r="F156" s="58">
        <f t="shared" si="4"/>
        <v>55748</v>
      </c>
      <c r="G156" s="10">
        <f t="shared" si="5"/>
        <v>29</v>
      </c>
      <c r="H156" s="63">
        <f t="shared" si="6"/>
        <v>35.833333333333336</v>
      </c>
      <c r="I156" s="64">
        <f t="shared" si="0"/>
        <v>5.2500000000000036</v>
      </c>
      <c r="J156" s="63">
        <f t="shared" si="7"/>
        <v>30.583333333333332</v>
      </c>
      <c r="K156" s="11">
        <f t="shared" si="104"/>
        <v>10684</v>
      </c>
      <c r="L156" s="12">
        <f>K156*VLOOKUP($H156,Assumption!$A$4:$D$9,4)</f>
        <v>142452.97719999999</v>
      </c>
      <c r="M156" s="17">
        <f>VLOOKUP(G156,Assumption!$A$13:$D$16,4)</f>
        <v>0</v>
      </c>
      <c r="N156" s="13">
        <f t="shared" si="2"/>
        <v>0</v>
      </c>
      <c r="O156" s="13">
        <f t="shared" si="3"/>
        <v>0</v>
      </c>
    </row>
    <row r="157" spans="1:15" ht="27.75" customHeight="1" x14ac:dyDescent="0.6">
      <c r="A157" s="16">
        <v>149</v>
      </c>
      <c r="B157" s="93"/>
      <c r="C157" s="5">
        <v>31820</v>
      </c>
      <c r="D157" s="5">
        <v>42668</v>
      </c>
      <c r="E157" s="6">
        <v>10658</v>
      </c>
      <c r="F157" s="58">
        <f t="shared" si="4"/>
        <v>53735</v>
      </c>
      <c r="G157" s="10">
        <f t="shared" si="5"/>
        <v>34</v>
      </c>
      <c r="H157" s="63">
        <f t="shared" si="6"/>
        <v>30.25</v>
      </c>
      <c r="I157" s="64">
        <f t="shared" si="0"/>
        <v>5.1666666666666679</v>
      </c>
      <c r="J157" s="63">
        <f t="shared" si="7"/>
        <v>25.083333333333332</v>
      </c>
      <c r="K157" s="11">
        <f t="shared" si="104"/>
        <v>10658</v>
      </c>
      <c r="L157" s="12">
        <f>K157*VLOOKUP($H157,Assumption!$A$4:$D$9,4)</f>
        <v>142106.31140000001</v>
      </c>
      <c r="M157" s="17">
        <f>VLOOKUP(G157,Assumption!$A$13:$D$16,4)</f>
        <v>0.2</v>
      </c>
      <c r="N157" s="13">
        <f t="shared" si="2"/>
        <v>28421.262280000003</v>
      </c>
      <c r="O157" s="13">
        <f t="shared" si="3"/>
        <v>4854.320279228652</v>
      </c>
    </row>
    <row r="158" spans="1:15" ht="27.75" customHeight="1" x14ac:dyDescent="0.6">
      <c r="A158" s="16">
        <v>150</v>
      </c>
      <c r="B158" s="93"/>
      <c r="C158" s="5">
        <v>31741</v>
      </c>
      <c r="D158" s="5">
        <v>42681</v>
      </c>
      <c r="E158" s="6">
        <v>10658</v>
      </c>
      <c r="F158" s="58">
        <f t="shared" si="4"/>
        <v>53656</v>
      </c>
      <c r="G158" s="10">
        <f t="shared" si="5"/>
        <v>35</v>
      </c>
      <c r="H158" s="63">
        <f t="shared" si="6"/>
        <v>30</v>
      </c>
      <c r="I158" s="64">
        <f t="shared" si="0"/>
        <v>5.1666666666666679</v>
      </c>
      <c r="J158" s="63">
        <f t="shared" si="7"/>
        <v>24.833333333333332</v>
      </c>
      <c r="K158" s="11">
        <f t="shared" si="104"/>
        <v>10658</v>
      </c>
      <c r="L158" s="12">
        <f>K158*VLOOKUP($H158,Assumption!$A$4:$D$9,4)</f>
        <v>142106.31140000001</v>
      </c>
      <c r="M158" s="17">
        <f>VLOOKUP(G158,Assumption!$A$13:$D$16,4)</f>
        <v>0.2</v>
      </c>
      <c r="N158" s="13">
        <f t="shared" si="2"/>
        <v>28421.262280000003</v>
      </c>
      <c r="O158" s="13">
        <f t="shared" si="3"/>
        <v>4894.7729482222239</v>
      </c>
    </row>
    <row r="159" spans="1:15" ht="27.75" customHeight="1" x14ac:dyDescent="0.6">
      <c r="A159" s="16">
        <v>151</v>
      </c>
      <c r="B159" s="93"/>
      <c r="C159" s="5">
        <v>30935</v>
      </c>
      <c r="D159" s="5">
        <v>42688</v>
      </c>
      <c r="E159" s="6">
        <v>10658</v>
      </c>
      <c r="F159" s="58">
        <f t="shared" si="4"/>
        <v>52850</v>
      </c>
      <c r="G159" s="10">
        <f t="shared" si="5"/>
        <v>37</v>
      </c>
      <c r="H159" s="63">
        <f t="shared" si="6"/>
        <v>27.75</v>
      </c>
      <c r="I159" s="64">
        <f t="shared" si="0"/>
        <v>5.0833333333333321</v>
      </c>
      <c r="J159" s="63">
        <f t="shared" si="7"/>
        <v>22.666666666666668</v>
      </c>
      <c r="K159" s="11">
        <f t="shared" si="104"/>
        <v>10658</v>
      </c>
      <c r="L159" s="12">
        <f>K159*VLOOKUP($H159,Assumption!$A$4:$D$9,4)</f>
        <v>142106.31140000001</v>
      </c>
      <c r="M159" s="17">
        <f>VLOOKUP(G159,Assumption!$A$13:$D$16,4)</f>
        <v>0.2</v>
      </c>
      <c r="N159" s="13">
        <f t="shared" si="2"/>
        <v>28421.262280000003</v>
      </c>
      <c r="O159" s="13">
        <f t="shared" si="3"/>
        <v>5206.2972945345346</v>
      </c>
    </row>
    <row r="160" spans="1:15" ht="27.75" customHeight="1" x14ac:dyDescent="0.6">
      <c r="A160" s="16">
        <v>152</v>
      </c>
      <c r="B160" s="93"/>
      <c r="C160" s="5">
        <v>33881</v>
      </c>
      <c r="D160" s="5">
        <v>42688</v>
      </c>
      <c r="E160" s="6">
        <v>10658</v>
      </c>
      <c r="F160" s="58">
        <f t="shared" ref="F160:F169" si="105">DATE(YEAR(C160)+$E$3,MONTH(C160),DAY(C160))</f>
        <v>55796</v>
      </c>
      <c r="G160" s="10">
        <f t="shared" ref="G160:G169" si="106">DATEDIF(C160,$A$3,"Y")</f>
        <v>29</v>
      </c>
      <c r="H160" s="63">
        <f t="shared" ref="H160:H169" si="107">DATEDIF(D160,F160,"M")/12</f>
        <v>35.833333333333336</v>
      </c>
      <c r="I160" s="64">
        <f t="shared" ref="I160:I169" si="108">+H160-J160</f>
        <v>5.0833333333333357</v>
      </c>
      <c r="J160" s="63">
        <f t="shared" ref="J160:J169" si="109">DATEDIF($A$3,F160,"m")/12</f>
        <v>30.75</v>
      </c>
      <c r="K160" s="11">
        <f t="shared" ref="K160:K169" si="110">ROUND(E160*(1+$E$2)^(J160),0)</f>
        <v>10658</v>
      </c>
      <c r="L160" s="12">
        <f>K160*VLOOKUP($H160,Assumption!$A$4:$D$9,4)</f>
        <v>142106.31140000001</v>
      </c>
      <c r="M160" s="17">
        <f>VLOOKUP(G160,Assumption!$A$13:$D$16,4)</f>
        <v>0</v>
      </c>
      <c r="N160" s="13">
        <f t="shared" ref="N160:N169" si="111">+L160*M160</f>
        <v>0</v>
      </c>
      <c r="O160" s="13">
        <f t="shared" ref="O160:O169" si="112">+N160*I160/H160</f>
        <v>0</v>
      </c>
    </row>
    <row r="161" spans="1:15" ht="27.75" customHeight="1" x14ac:dyDescent="0.6">
      <c r="A161" s="16">
        <v>153</v>
      </c>
      <c r="B161" s="93"/>
      <c r="C161" s="5">
        <v>29444</v>
      </c>
      <c r="D161" s="5">
        <v>42718</v>
      </c>
      <c r="E161" s="6">
        <v>10632</v>
      </c>
      <c r="F161" s="58">
        <f t="shared" si="105"/>
        <v>51359</v>
      </c>
      <c r="G161" s="10">
        <f t="shared" si="106"/>
        <v>41</v>
      </c>
      <c r="H161" s="63">
        <f t="shared" si="107"/>
        <v>23.583333333333332</v>
      </c>
      <c r="I161" s="64">
        <f t="shared" si="108"/>
        <v>5</v>
      </c>
      <c r="J161" s="63">
        <f t="shared" si="109"/>
        <v>18.583333333333332</v>
      </c>
      <c r="K161" s="11">
        <f t="shared" si="110"/>
        <v>10632</v>
      </c>
      <c r="L161" s="12">
        <f>K161*VLOOKUP($H161,Assumption!$A$4:$D$9,4)</f>
        <v>141759.64559999999</v>
      </c>
      <c r="M161" s="17">
        <f>VLOOKUP(G161,Assumption!$A$13:$D$16,4)</f>
        <v>0.5</v>
      </c>
      <c r="N161" s="13">
        <f t="shared" si="111"/>
        <v>70879.822799999994</v>
      </c>
      <c r="O161" s="13">
        <f t="shared" si="112"/>
        <v>15027.524268551235</v>
      </c>
    </row>
    <row r="162" spans="1:15" ht="27.75" customHeight="1" x14ac:dyDescent="0.6">
      <c r="A162" s="16">
        <v>154</v>
      </c>
      <c r="B162" s="93"/>
      <c r="C162" s="5">
        <v>33109</v>
      </c>
      <c r="D162" s="5">
        <v>42718</v>
      </c>
      <c r="E162" s="6">
        <v>10632</v>
      </c>
      <c r="F162" s="58">
        <f t="shared" si="105"/>
        <v>55024</v>
      </c>
      <c r="G162" s="10">
        <f t="shared" si="106"/>
        <v>31</v>
      </c>
      <c r="H162" s="63">
        <f t="shared" si="107"/>
        <v>33.666666666666664</v>
      </c>
      <c r="I162" s="64">
        <f t="shared" si="108"/>
        <v>5.0833333333333321</v>
      </c>
      <c r="J162" s="63">
        <f t="shared" si="109"/>
        <v>28.583333333333332</v>
      </c>
      <c r="K162" s="11">
        <f t="shared" si="110"/>
        <v>10632</v>
      </c>
      <c r="L162" s="12">
        <f>K162*VLOOKUP($H162,Assumption!$A$4:$D$9,4)</f>
        <v>141759.64559999999</v>
      </c>
      <c r="M162" s="17">
        <f>VLOOKUP(G162,Assumption!$A$13:$D$16,4)</f>
        <v>0.2</v>
      </c>
      <c r="N162" s="13">
        <f t="shared" si="111"/>
        <v>28351.929120000001</v>
      </c>
      <c r="O162" s="13">
        <f t="shared" si="112"/>
        <v>4280.8605849504938</v>
      </c>
    </row>
    <row r="163" spans="1:15" ht="27.75" customHeight="1" x14ac:dyDescent="0.6">
      <c r="A163" s="16">
        <v>155</v>
      </c>
      <c r="B163" s="93"/>
      <c r="C163" s="5">
        <v>34227</v>
      </c>
      <c r="D163" s="5">
        <v>42756</v>
      </c>
      <c r="E163" s="6">
        <v>10632</v>
      </c>
      <c r="F163" s="58">
        <f t="shared" si="105"/>
        <v>56142</v>
      </c>
      <c r="G163" s="10">
        <f t="shared" si="106"/>
        <v>28</v>
      </c>
      <c r="H163" s="63">
        <f t="shared" si="107"/>
        <v>36.583333333333336</v>
      </c>
      <c r="I163" s="64">
        <f t="shared" si="108"/>
        <v>4.9166666666666679</v>
      </c>
      <c r="J163" s="63">
        <f t="shared" si="109"/>
        <v>31.666666666666668</v>
      </c>
      <c r="K163" s="11">
        <f t="shared" si="110"/>
        <v>10632</v>
      </c>
      <c r="L163" s="12">
        <f>K163*VLOOKUP($H163,Assumption!$A$4:$D$9,4)</f>
        <v>141759.64559999999</v>
      </c>
      <c r="M163" s="17">
        <f>VLOOKUP(G163,Assumption!$A$13:$D$16,4)</f>
        <v>0</v>
      </c>
      <c r="N163" s="13">
        <f t="shared" si="111"/>
        <v>0</v>
      </c>
      <c r="O163" s="13">
        <f t="shared" si="112"/>
        <v>0</v>
      </c>
    </row>
    <row r="164" spans="1:15" ht="27.75" customHeight="1" x14ac:dyDescent="0.6">
      <c r="A164" s="16">
        <v>156</v>
      </c>
      <c r="B164" s="93"/>
      <c r="C164" s="5">
        <v>35313</v>
      </c>
      <c r="D164" s="5">
        <v>42756</v>
      </c>
      <c r="E164" s="6">
        <v>10632</v>
      </c>
      <c r="F164" s="58">
        <f t="shared" si="105"/>
        <v>57228</v>
      </c>
      <c r="G164" s="10">
        <f t="shared" si="106"/>
        <v>25</v>
      </c>
      <c r="H164" s="63">
        <f t="shared" si="107"/>
        <v>39.583333333333336</v>
      </c>
      <c r="I164" s="64">
        <f t="shared" si="108"/>
        <v>4.9166666666666714</v>
      </c>
      <c r="J164" s="63">
        <f t="shared" si="109"/>
        <v>34.666666666666664</v>
      </c>
      <c r="K164" s="11">
        <f t="shared" si="110"/>
        <v>10632</v>
      </c>
      <c r="L164" s="12">
        <f>K164*VLOOKUP($H164,Assumption!$A$4:$D$9,4)</f>
        <v>141759.64559999999</v>
      </c>
      <c r="M164" s="17">
        <f>VLOOKUP(G164,Assumption!$A$13:$D$16,4)</f>
        <v>0</v>
      </c>
      <c r="N164" s="13">
        <f t="shared" si="111"/>
        <v>0</v>
      </c>
      <c r="O164" s="13">
        <f t="shared" si="112"/>
        <v>0</v>
      </c>
    </row>
    <row r="165" spans="1:15" ht="27.75" customHeight="1" x14ac:dyDescent="0.6">
      <c r="A165" s="16">
        <v>157</v>
      </c>
      <c r="B165" s="93"/>
      <c r="C165" s="5">
        <v>29617</v>
      </c>
      <c r="D165" s="5">
        <v>42765</v>
      </c>
      <c r="E165" s="6">
        <v>10632</v>
      </c>
      <c r="F165" s="58">
        <f t="shared" si="105"/>
        <v>51532</v>
      </c>
      <c r="G165" s="10">
        <f t="shared" si="106"/>
        <v>40</v>
      </c>
      <c r="H165" s="63">
        <f t="shared" si="107"/>
        <v>24</v>
      </c>
      <c r="I165" s="64">
        <f t="shared" si="108"/>
        <v>4.9166666666666679</v>
      </c>
      <c r="J165" s="63">
        <f t="shared" si="109"/>
        <v>19.083333333333332</v>
      </c>
      <c r="K165" s="11">
        <f t="shared" si="110"/>
        <v>10632</v>
      </c>
      <c r="L165" s="12">
        <f>K165*VLOOKUP($H165,Assumption!$A$4:$D$9,4)</f>
        <v>141759.64559999999</v>
      </c>
      <c r="M165" s="17">
        <f>VLOOKUP(G165,Assumption!$A$13:$D$16,4)</f>
        <v>0.2</v>
      </c>
      <c r="N165" s="13">
        <f t="shared" si="111"/>
        <v>28351.929120000001</v>
      </c>
      <c r="O165" s="13">
        <f t="shared" si="112"/>
        <v>5808.207701666669</v>
      </c>
    </row>
    <row r="166" spans="1:15" ht="27.75" customHeight="1" x14ac:dyDescent="0.6">
      <c r="A166" s="16">
        <v>158</v>
      </c>
      <c r="B166" s="93"/>
      <c r="C166" s="5">
        <v>31119</v>
      </c>
      <c r="D166" s="5">
        <v>42765</v>
      </c>
      <c r="E166" s="6">
        <v>10632</v>
      </c>
      <c r="F166" s="58">
        <f t="shared" si="105"/>
        <v>53034</v>
      </c>
      <c r="G166" s="10">
        <f t="shared" si="106"/>
        <v>36</v>
      </c>
      <c r="H166" s="63">
        <f t="shared" si="107"/>
        <v>28.083333333333332</v>
      </c>
      <c r="I166" s="64">
        <f t="shared" si="108"/>
        <v>4.9166666666666643</v>
      </c>
      <c r="J166" s="63">
        <f t="shared" si="109"/>
        <v>23.166666666666668</v>
      </c>
      <c r="K166" s="11">
        <f t="shared" si="110"/>
        <v>10632</v>
      </c>
      <c r="L166" s="12">
        <f>K166*VLOOKUP($H166,Assumption!$A$4:$D$9,4)</f>
        <v>141759.64559999999</v>
      </c>
      <c r="M166" s="17">
        <f>VLOOKUP(G166,Assumption!$A$13:$D$16,4)</f>
        <v>0.2</v>
      </c>
      <c r="N166" s="13">
        <f t="shared" si="111"/>
        <v>28351.929120000001</v>
      </c>
      <c r="O166" s="13">
        <f t="shared" si="112"/>
        <v>4963.6908548367928</v>
      </c>
    </row>
    <row r="167" spans="1:15" ht="27.75" customHeight="1" x14ac:dyDescent="0.6">
      <c r="A167" s="16">
        <v>159</v>
      </c>
      <c r="B167" s="93"/>
      <c r="C167" s="5">
        <v>30011</v>
      </c>
      <c r="D167" s="5">
        <v>42765</v>
      </c>
      <c r="E167" s="6">
        <v>10658</v>
      </c>
      <c r="F167" s="58">
        <f t="shared" si="105"/>
        <v>51926</v>
      </c>
      <c r="G167" s="10">
        <f t="shared" si="106"/>
        <v>39</v>
      </c>
      <c r="H167" s="63">
        <f t="shared" si="107"/>
        <v>25.083333333333332</v>
      </c>
      <c r="I167" s="64">
        <f t="shared" si="108"/>
        <v>4.9166666666666643</v>
      </c>
      <c r="J167" s="63">
        <f t="shared" si="109"/>
        <v>20.166666666666668</v>
      </c>
      <c r="K167" s="11">
        <f t="shared" si="110"/>
        <v>10658</v>
      </c>
      <c r="L167" s="12">
        <f>K167*VLOOKUP($H167,Assumption!$A$4:$D$9,4)</f>
        <v>142106.31140000001</v>
      </c>
      <c r="M167" s="17">
        <f>VLOOKUP(G167,Assumption!$A$13:$D$16,4)</f>
        <v>0.2</v>
      </c>
      <c r="N167" s="13">
        <f t="shared" si="111"/>
        <v>28421.262280000003</v>
      </c>
      <c r="O167" s="13">
        <f t="shared" si="112"/>
        <v>5570.9450980730871</v>
      </c>
    </row>
    <row r="168" spans="1:15" ht="27.75" customHeight="1" x14ac:dyDescent="0.6">
      <c r="A168" s="16">
        <v>160</v>
      </c>
      <c r="B168" s="93"/>
      <c r="C168" s="5">
        <v>31152</v>
      </c>
      <c r="D168" s="5">
        <v>42774</v>
      </c>
      <c r="E168" s="6">
        <v>10658</v>
      </c>
      <c r="F168" s="58">
        <f t="shared" si="105"/>
        <v>53067</v>
      </c>
      <c r="G168" s="10">
        <f t="shared" si="106"/>
        <v>36</v>
      </c>
      <c r="H168" s="63">
        <f t="shared" si="107"/>
        <v>28.166666666666668</v>
      </c>
      <c r="I168" s="64">
        <f t="shared" si="108"/>
        <v>4.9166666666666679</v>
      </c>
      <c r="J168" s="63">
        <f t="shared" si="109"/>
        <v>23.25</v>
      </c>
      <c r="K168" s="11">
        <f t="shared" si="110"/>
        <v>10658</v>
      </c>
      <c r="L168" s="12">
        <f>K168*VLOOKUP($H168,Assumption!$A$4:$D$9,4)</f>
        <v>142106.31140000001</v>
      </c>
      <c r="M168" s="17">
        <f>VLOOKUP(G168,Assumption!$A$13:$D$16,4)</f>
        <v>0.2</v>
      </c>
      <c r="N168" s="13">
        <f t="shared" si="111"/>
        <v>28421.262280000003</v>
      </c>
      <c r="O168" s="13">
        <f t="shared" si="112"/>
        <v>4961.1079127810672</v>
      </c>
    </row>
    <row r="169" spans="1:15" ht="27.75" customHeight="1" x14ac:dyDescent="0.6">
      <c r="A169" s="16">
        <v>161</v>
      </c>
      <c r="B169" s="93"/>
      <c r="C169" s="5">
        <v>33746</v>
      </c>
      <c r="D169" s="5">
        <v>42774</v>
      </c>
      <c r="E169" s="6">
        <v>10632</v>
      </c>
      <c r="F169" s="58">
        <f t="shared" si="105"/>
        <v>55661</v>
      </c>
      <c r="G169" s="10">
        <f t="shared" si="106"/>
        <v>29</v>
      </c>
      <c r="H169" s="63">
        <f t="shared" si="107"/>
        <v>35.25</v>
      </c>
      <c r="I169" s="64">
        <f t="shared" si="108"/>
        <v>4.9166666666666679</v>
      </c>
      <c r="J169" s="63">
        <f t="shared" si="109"/>
        <v>30.333333333333332</v>
      </c>
      <c r="K169" s="11">
        <f t="shared" si="110"/>
        <v>10632</v>
      </c>
      <c r="L169" s="12">
        <f>K169*VLOOKUP($H169,Assumption!$A$4:$D$9,4)</f>
        <v>141759.64559999999</v>
      </c>
      <c r="M169" s="17">
        <f>VLOOKUP(G169,Assumption!$A$13:$D$16,4)</f>
        <v>0</v>
      </c>
      <c r="N169" s="13">
        <f t="shared" si="111"/>
        <v>0</v>
      </c>
      <c r="O169" s="13">
        <f t="shared" si="112"/>
        <v>0</v>
      </c>
    </row>
    <row r="170" spans="1:15" ht="27.75" customHeight="1" x14ac:dyDescent="0.6">
      <c r="A170" s="16">
        <v>162</v>
      </c>
      <c r="B170" s="93"/>
      <c r="C170" s="5">
        <v>31188</v>
      </c>
      <c r="D170" s="5">
        <v>42779</v>
      </c>
      <c r="E170" s="6">
        <v>10632</v>
      </c>
      <c r="F170" s="58">
        <f t="shared" ref="F170:F176" si="113">DATE(YEAR(C170)+$E$3,MONTH(C170),DAY(C170))</f>
        <v>53103</v>
      </c>
      <c r="G170" s="10">
        <f t="shared" ref="G170:G176" si="114">DATEDIF(C170,$A$3,"Y")</f>
        <v>36</v>
      </c>
      <c r="H170" s="63">
        <f t="shared" ref="H170:H176" si="115">DATEDIF(D170,F170,"M")/12</f>
        <v>28.25</v>
      </c>
      <c r="I170" s="64">
        <f t="shared" ref="I170:I176" si="116">+H170-J170</f>
        <v>4.9166666666666679</v>
      </c>
      <c r="J170" s="63">
        <f t="shared" ref="J170:J176" si="117">DATEDIF($A$3,F170,"m")/12</f>
        <v>23.333333333333332</v>
      </c>
      <c r="K170" s="11">
        <f t="shared" ref="K170:K176" si="118">ROUND(E170*(1+$E$2)^(J170),0)</f>
        <v>10632</v>
      </c>
      <c r="L170" s="12">
        <f>K170*VLOOKUP($H170,Assumption!$A$4:$D$9,4)</f>
        <v>141759.64559999999</v>
      </c>
      <c r="M170" s="17">
        <f>VLOOKUP(G170,Assumption!$A$13:$D$16,4)</f>
        <v>0.2</v>
      </c>
      <c r="N170" s="13">
        <f t="shared" ref="N170:N176" si="119">+L170*M170</f>
        <v>28351.929120000001</v>
      </c>
      <c r="O170" s="13">
        <f t="shared" ref="O170:O176" si="120">+N170*I170/H170</f>
        <v>4934.4065430088513</v>
      </c>
    </row>
    <row r="171" spans="1:15" ht="27.75" customHeight="1" x14ac:dyDescent="0.6">
      <c r="A171" s="16">
        <v>163</v>
      </c>
      <c r="B171" s="93"/>
      <c r="C171" s="5">
        <v>33435</v>
      </c>
      <c r="D171" s="5">
        <v>42779</v>
      </c>
      <c r="E171" s="6">
        <v>10632</v>
      </c>
      <c r="F171" s="58">
        <f t="shared" si="113"/>
        <v>55350</v>
      </c>
      <c r="G171" s="10">
        <f t="shared" si="114"/>
        <v>30</v>
      </c>
      <c r="H171" s="63">
        <f t="shared" si="115"/>
        <v>34.416666666666664</v>
      </c>
      <c r="I171" s="64">
        <f t="shared" si="116"/>
        <v>4.9166666666666643</v>
      </c>
      <c r="J171" s="63">
        <f t="shared" si="117"/>
        <v>29.5</v>
      </c>
      <c r="K171" s="11">
        <f t="shared" si="118"/>
        <v>10632</v>
      </c>
      <c r="L171" s="12">
        <f>K171*VLOOKUP($H171,Assumption!$A$4:$D$9,4)</f>
        <v>141759.64559999999</v>
      </c>
      <c r="M171" s="17">
        <f>VLOOKUP(G171,Assumption!$A$13:$D$16,4)</f>
        <v>0</v>
      </c>
      <c r="N171" s="13">
        <f t="shared" si="119"/>
        <v>0</v>
      </c>
      <c r="O171" s="13">
        <f t="shared" si="120"/>
        <v>0</v>
      </c>
    </row>
    <row r="172" spans="1:15" ht="27.75" customHeight="1" x14ac:dyDescent="0.6">
      <c r="A172" s="16">
        <v>164</v>
      </c>
      <c r="B172" s="93"/>
      <c r="C172" s="5">
        <v>30864</v>
      </c>
      <c r="D172" s="5">
        <v>43139</v>
      </c>
      <c r="E172" s="6">
        <v>10580</v>
      </c>
      <c r="F172" s="58">
        <f t="shared" si="113"/>
        <v>52779</v>
      </c>
      <c r="G172" s="10">
        <f t="shared" si="114"/>
        <v>37</v>
      </c>
      <c r="H172" s="63">
        <f t="shared" si="115"/>
        <v>26.333333333333332</v>
      </c>
      <c r="I172" s="64">
        <f t="shared" si="116"/>
        <v>3.8333333333333321</v>
      </c>
      <c r="J172" s="63">
        <f t="shared" si="117"/>
        <v>22.5</v>
      </c>
      <c r="K172" s="11">
        <f t="shared" si="118"/>
        <v>10580</v>
      </c>
      <c r="L172" s="12">
        <f>K172*VLOOKUP($H172,Assumption!$A$4:$D$9,4)</f>
        <v>141066.31399999998</v>
      </c>
      <c r="M172" s="17">
        <f>VLOOKUP(G172,Assumption!$A$13:$D$16,4)</f>
        <v>0.2</v>
      </c>
      <c r="N172" s="13">
        <f t="shared" si="119"/>
        <v>28213.262799999997</v>
      </c>
      <c r="O172" s="13">
        <f t="shared" si="120"/>
        <v>4106.993951898733</v>
      </c>
    </row>
    <row r="173" spans="1:15" ht="27.75" customHeight="1" x14ac:dyDescent="0.6">
      <c r="A173" s="16">
        <v>165</v>
      </c>
      <c r="B173" s="93"/>
      <c r="C173" s="5">
        <v>35321</v>
      </c>
      <c r="D173" s="5">
        <v>43152</v>
      </c>
      <c r="E173" s="6">
        <v>10580</v>
      </c>
      <c r="F173" s="58">
        <f t="shared" si="113"/>
        <v>57236</v>
      </c>
      <c r="G173" s="10">
        <f t="shared" si="114"/>
        <v>25</v>
      </c>
      <c r="H173" s="63">
        <f t="shared" si="115"/>
        <v>38.5</v>
      </c>
      <c r="I173" s="64">
        <f t="shared" si="116"/>
        <v>3.8333333333333357</v>
      </c>
      <c r="J173" s="63">
        <f t="shared" si="117"/>
        <v>34.666666666666664</v>
      </c>
      <c r="K173" s="11">
        <f t="shared" si="118"/>
        <v>10580</v>
      </c>
      <c r="L173" s="12">
        <f>K173*VLOOKUP($H173,Assumption!$A$4:$D$9,4)</f>
        <v>141066.31399999998</v>
      </c>
      <c r="M173" s="17">
        <f>VLOOKUP(G173,Assumption!$A$13:$D$16,4)</f>
        <v>0</v>
      </c>
      <c r="N173" s="13">
        <f t="shared" si="119"/>
        <v>0</v>
      </c>
      <c r="O173" s="13">
        <f t="shared" si="120"/>
        <v>0</v>
      </c>
    </row>
    <row r="174" spans="1:15" ht="27.75" customHeight="1" x14ac:dyDescent="0.6">
      <c r="A174" s="16">
        <v>166</v>
      </c>
      <c r="B174" s="93"/>
      <c r="C174" s="5">
        <v>33620</v>
      </c>
      <c r="D174" s="5">
        <v>43164</v>
      </c>
      <c r="E174" s="6">
        <v>10580</v>
      </c>
      <c r="F174" s="58">
        <f t="shared" si="113"/>
        <v>55535</v>
      </c>
      <c r="G174" s="10">
        <f t="shared" si="114"/>
        <v>29</v>
      </c>
      <c r="H174" s="63">
        <f t="shared" si="115"/>
        <v>33.833333333333336</v>
      </c>
      <c r="I174" s="64">
        <f t="shared" si="116"/>
        <v>3.8333333333333357</v>
      </c>
      <c r="J174" s="63">
        <f t="shared" si="117"/>
        <v>30</v>
      </c>
      <c r="K174" s="11">
        <f t="shared" si="118"/>
        <v>10580</v>
      </c>
      <c r="L174" s="12">
        <f>K174*VLOOKUP($H174,Assumption!$A$4:$D$9,4)</f>
        <v>141066.31399999998</v>
      </c>
      <c r="M174" s="17">
        <f>VLOOKUP(G174,Assumption!$A$13:$D$16,4)</f>
        <v>0</v>
      </c>
      <c r="N174" s="13">
        <f t="shared" si="119"/>
        <v>0</v>
      </c>
      <c r="O174" s="13">
        <f t="shared" si="120"/>
        <v>0</v>
      </c>
    </row>
    <row r="175" spans="1:15" ht="27.75" customHeight="1" x14ac:dyDescent="0.6">
      <c r="A175" s="16">
        <v>167</v>
      </c>
      <c r="B175" s="93"/>
      <c r="C175" s="5">
        <v>32407</v>
      </c>
      <c r="D175" s="5">
        <v>43164</v>
      </c>
      <c r="E175" s="6">
        <v>10580</v>
      </c>
      <c r="F175" s="58">
        <f t="shared" si="113"/>
        <v>54322</v>
      </c>
      <c r="G175" s="10">
        <f t="shared" si="114"/>
        <v>33</v>
      </c>
      <c r="H175" s="63">
        <f t="shared" si="115"/>
        <v>30.5</v>
      </c>
      <c r="I175" s="64">
        <f t="shared" si="116"/>
        <v>3.8333333333333321</v>
      </c>
      <c r="J175" s="63">
        <f t="shared" si="117"/>
        <v>26.666666666666668</v>
      </c>
      <c r="K175" s="11">
        <f t="shared" si="118"/>
        <v>10580</v>
      </c>
      <c r="L175" s="12">
        <f>K175*VLOOKUP($H175,Assumption!$A$4:$D$9,4)</f>
        <v>141066.31399999998</v>
      </c>
      <c r="M175" s="17">
        <f>VLOOKUP(G175,Assumption!$A$13:$D$16,4)</f>
        <v>0.2</v>
      </c>
      <c r="N175" s="13">
        <f t="shared" si="119"/>
        <v>28213.262799999997</v>
      </c>
      <c r="O175" s="13">
        <f t="shared" si="120"/>
        <v>3545.9292043715832</v>
      </c>
    </row>
    <row r="176" spans="1:15" ht="27.75" customHeight="1" x14ac:dyDescent="0.6">
      <c r="A176" s="16">
        <v>168</v>
      </c>
      <c r="B176" s="93"/>
      <c r="C176" s="5">
        <v>32770</v>
      </c>
      <c r="D176" s="5">
        <v>43164</v>
      </c>
      <c r="E176" s="6">
        <v>10580</v>
      </c>
      <c r="F176" s="58">
        <f t="shared" si="113"/>
        <v>54685</v>
      </c>
      <c r="G176" s="10">
        <f t="shared" si="114"/>
        <v>32</v>
      </c>
      <c r="H176" s="63">
        <f t="shared" si="115"/>
        <v>31.5</v>
      </c>
      <c r="I176" s="64">
        <f t="shared" si="116"/>
        <v>3.8333333333333321</v>
      </c>
      <c r="J176" s="63">
        <f t="shared" si="117"/>
        <v>27.666666666666668</v>
      </c>
      <c r="K176" s="11">
        <f t="shared" si="118"/>
        <v>10580</v>
      </c>
      <c r="L176" s="12">
        <f>K176*VLOOKUP($H176,Assumption!$A$4:$D$9,4)</f>
        <v>141066.31399999998</v>
      </c>
      <c r="M176" s="17">
        <f>VLOOKUP(G176,Assumption!$A$13:$D$16,4)</f>
        <v>0.2</v>
      </c>
      <c r="N176" s="13">
        <f t="shared" si="119"/>
        <v>28213.262799999997</v>
      </c>
      <c r="O176" s="13">
        <f t="shared" si="120"/>
        <v>3433.360023280422</v>
      </c>
    </row>
    <row r="177" spans="1:15" ht="27.75" customHeight="1" x14ac:dyDescent="0.6">
      <c r="A177" s="16">
        <v>169</v>
      </c>
      <c r="B177" s="93"/>
      <c r="C177" s="5">
        <v>34506</v>
      </c>
      <c r="D177" s="5">
        <v>43171</v>
      </c>
      <c r="E177" s="6">
        <v>10580</v>
      </c>
      <c r="F177" s="58">
        <f t="shared" si="4"/>
        <v>56421</v>
      </c>
      <c r="G177" s="10">
        <f t="shared" si="5"/>
        <v>27</v>
      </c>
      <c r="H177" s="63">
        <f t="shared" si="6"/>
        <v>36.25</v>
      </c>
      <c r="I177" s="64">
        <f t="shared" si="0"/>
        <v>3.8333333333333357</v>
      </c>
      <c r="J177" s="63">
        <f t="shared" si="7"/>
        <v>32.416666666666664</v>
      </c>
      <c r="K177" s="11">
        <f t="shared" ref="K177:K183" si="121">ROUND(E177*(1+$E$2)^(J177),0)</f>
        <v>10580</v>
      </c>
      <c r="L177" s="12">
        <f>K177*VLOOKUP($H177,Assumption!$A$4:$D$9,4)</f>
        <v>141066.31399999998</v>
      </c>
      <c r="M177" s="17">
        <f>VLOOKUP(G177,Assumption!$A$13:$D$16,4)</f>
        <v>0</v>
      </c>
      <c r="N177" s="13">
        <f t="shared" si="2"/>
        <v>0</v>
      </c>
      <c r="O177" s="13">
        <f t="shared" si="3"/>
        <v>0</v>
      </c>
    </row>
    <row r="178" spans="1:15" ht="27.75" customHeight="1" x14ac:dyDescent="0.6">
      <c r="A178" s="16">
        <v>170</v>
      </c>
      <c r="B178" s="93"/>
      <c r="C178" s="5">
        <v>32842</v>
      </c>
      <c r="D178" s="5">
        <v>43171</v>
      </c>
      <c r="E178" s="6">
        <v>10580</v>
      </c>
      <c r="F178" s="58">
        <f t="shared" si="4"/>
        <v>54757</v>
      </c>
      <c r="G178" s="10">
        <f t="shared" si="5"/>
        <v>32</v>
      </c>
      <c r="H178" s="63">
        <f t="shared" si="6"/>
        <v>31.666666666666668</v>
      </c>
      <c r="I178" s="64">
        <f t="shared" si="0"/>
        <v>3.8333333333333357</v>
      </c>
      <c r="J178" s="63">
        <f t="shared" si="7"/>
        <v>27.833333333333332</v>
      </c>
      <c r="K178" s="11">
        <f t="shared" si="121"/>
        <v>10580</v>
      </c>
      <c r="L178" s="12">
        <f>K178*VLOOKUP($H178,Assumption!$A$4:$D$9,4)</f>
        <v>141066.31399999998</v>
      </c>
      <c r="M178" s="17">
        <f>VLOOKUP(G178,Assumption!$A$13:$D$16,4)</f>
        <v>0.2</v>
      </c>
      <c r="N178" s="13">
        <f t="shared" si="2"/>
        <v>28213.262799999997</v>
      </c>
      <c r="O178" s="13">
        <f t="shared" si="3"/>
        <v>3415.2897073684226</v>
      </c>
    </row>
    <row r="179" spans="1:15" ht="27.75" customHeight="1" x14ac:dyDescent="0.6">
      <c r="A179" s="16">
        <v>171</v>
      </c>
      <c r="B179" s="93"/>
      <c r="C179" s="5">
        <v>33157</v>
      </c>
      <c r="D179" s="5">
        <v>43171</v>
      </c>
      <c r="E179" s="6">
        <v>10580</v>
      </c>
      <c r="F179" s="58">
        <f t="shared" si="4"/>
        <v>55072</v>
      </c>
      <c r="G179" s="10">
        <f t="shared" si="5"/>
        <v>31</v>
      </c>
      <c r="H179" s="63">
        <f t="shared" si="6"/>
        <v>32.5</v>
      </c>
      <c r="I179" s="64">
        <f t="shared" si="0"/>
        <v>3.75</v>
      </c>
      <c r="J179" s="63">
        <f t="shared" si="7"/>
        <v>28.75</v>
      </c>
      <c r="K179" s="11">
        <f t="shared" si="121"/>
        <v>10580</v>
      </c>
      <c r="L179" s="12">
        <f>K179*VLOOKUP($H179,Assumption!$A$4:$D$9,4)</f>
        <v>141066.31399999998</v>
      </c>
      <c r="M179" s="17">
        <f>VLOOKUP(G179,Assumption!$A$13:$D$16,4)</f>
        <v>0.2</v>
      </c>
      <c r="N179" s="13">
        <f t="shared" si="2"/>
        <v>28213.262799999997</v>
      </c>
      <c r="O179" s="13">
        <f t="shared" si="3"/>
        <v>3255.3764769230766</v>
      </c>
    </row>
    <row r="180" spans="1:15" ht="27.75" customHeight="1" x14ac:dyDescent="0.6">
      <c r="A180" s="16">
        <v>172</v>
      </c>
      <c r="B180" s="93"/>
      <c r="C180" s="5">
        <v>34004</v>
      </c>
      <c r="D180" s="5">
        <v>43171</v>
      </c>
      <c r="E180" s="6">
        <v>10580</v>
      </c>
      <c r="F180" s="58">
        <f t="shared" si="4"/>
        <v>55919</v>
      </c>
      <c r="G180" s="10">
        <f t="shared" si="5"/>
        <v>28</v>
      </c>
      <c r="H180" s="63">
        <f t="shared" si="6"/>
        <v>34.833333333333336</v>
      </c>
      <c r="I180" s="64">
        <f t="shared" si="0"/>
        <v>3.7500000000000036</v>
      </c>
      <c r="J180" s="63">
        <f t="shared" si="7"/>
        <v>31.083333333333332</v>
      </c>
      <c r="K180" s="11">
        <f t="shared" si="121"/>
        <v>10580</v>
      </c>
      <c r="L180" s="12">
        <f>K180*VLOOKUP($H180,Assumption!$A$4:$D$9,4)</f>
        <v>141066.31399999998</v>
      </c>
      <c r="M180" s="17">
        <f>VLOOKUP(G180,Assumption!$A$13:$D$16,4)</f>
        <v>0</v>
      </c>
      <c r="N180" s="13">
        <f t="shared" si="2"/>
        <v>0</v>
      </c>
      <c r="O180" s="13">
        <f t="shared" si="3"/>
        <v>0</v>
      </c>
    </row>
    <row r="181" spans="1:15" ht="27.75" customHeight="1" x14ac:dyDescent="0.6">
      <c r="A181" s="16">
        <v>173</v>
      </c>
      <c r="B181" s="93"/>
      <c r="C181" s="5">
        <v>33544</v>
      </c>
      <c r="D181" s="5">
        <v>43185</v>
      </c>
      <c r="E181" s="6">
        <v>10580</v>
      </c>
      <c r="F181" s="58">
        <f t="shared" si="4"/>
        <v>55459</v>
      </c>
      <c r="G181" s="10">
        <f t="shared" si="5"/>
        <v>30</v>
      </c>
      <c r="H181" s="63">
        <f t="shared" si="6"/>
        <v>33.583333333333336</v>
      </c>
      <c r="I181" s="64">
        <f t="shared" si="0"/>
        <v>3.7500000000000036</v>
      </c>
      <c r="J181" s="63">
        <f t="shared" si="7"/>
        <v>29.833333333333332</v>
      </c>
      <c r="K181" s="11">
        <f t="shared" si="121"/>
        <v>10580</v>
      </c>
      <c r="L181" s="12">
        <f>K181*VLOOKUP($H181,Assumption!$A$4:$D$9,4)</f>
        <v>141066.31399999998</v>
      </c>
      <c r="M181" s="17">
        <f>VLOOKUP(G181,Assumption!$A$13:$D$16,4)</f>
        <v>0</v>
      </c>
      <c r="N181" s="13">
        <f t="shared" si="2"/>
        <v>0</v>
      </c>
      <c r="O181" s="13">
        <f t="shared" si="3"/>
        <v>0</v>
      </c>
    </row>
    <row r="182" spans="1:15" ht="27.75" customHeight="1" x14ac:dyDescent="0.6">
      <c r="A182" s="16">
        <v>174</v>
      </c>
      <c r="B182" s="93"/>
      <c r="C182" s="5">
        <v>31747</v>
      </c>
      <c r="D182" s="5">
        <v>43185</v>
      </c>
      <c r="E182" s="6">
        <v>10580</v>
      </c>
      <c r="F182" s="58">
        <f t="shared" si="4"/>
        <v>53662</v>
      </c>
      <c r="G182" s="10">
        <f t="shared" si="5"/>
        <v>35</v>
      </c>
      <c r="H182" s="63">
        <f t="shared" si="6"/>
        <v>28.666666666666668</v>
      </c>
      <c r="I182" s="64">
        <f t="shared" si="0"/>
        <v>3.75</v>
      </c>
      <c r="J182" s="63">
        <f t="shared" si="7"/>
        <v>24.916666666666668</v>
      </c>
      <c r="K182" s="11">
        <f t="shared" si="121"/>
        <v>10580</v>
      </c>
      <c r="L182" s="12">
        <f>K182*VLOOKUP($H182,Assumption!$A$4:$D$9,4)</f>
        <v>141066.31399999998</v>
      </c>
      <c r="M182" s="17">
        <f>VLOOKUP(G182,Assumption!$A$13:$D$16,4)</f>
        <v>0.2</v>
      </c>
      <c r="N182" s="13">
        <f t="shared" si="2"/>
        <v>28213.262799999997</v>
      </c>
      <c r="O182" s="13">
        <f t="shared" si="3"/>
        <v>3690.6884476744176</v>
      </c>
    </row>
    <row r="183" spans="1:15" ht="27.75" customHeight="1" x14ac:dyDescent="0.6">
      <c r="A183" s="16">
        <v>175</v>
      </c>
      <c r="B183" s="93"/>
      <c r="C183" s="5">
        <v>31056</v>
      </c>
      <c r="D183" s="5">
        <v>43185</v>
      </c>
      <c r="E183" s="6">
        <v>10580</v>
      </c>
      <c r="F183" s="58">
        <f t="shared" si="4"/>
        <v>52971</v>
      </c>
      <c r="G183" s="10">
        <f t="shared" si="5"/>
        <v>36</v>
      </c>
      <c r="H183" s="63">
        <f t="shared" si="6"/>
        <v>26.75</v>
      </c>
      <c r="I183" s="64">
        <f t="shared" si="0"/>
        <v>3.75</v>
      </c>
      <c r="J183" s="63">
        <f t="shared" si="7"/>
        <v>23</v>
      </c>
      <c r="K183" s="11">
        <f t="shared" si="121"/>
        <v>10580</v>
      </c>
      <c r="L183" s="12">
        <f>K183*VLOOKUP($H183,Assumption!$A$4:$D$9,4)</f>
        <v>141066.31399999998</v>
      </c>
      <c r="M183" s="17">
        <f>VLOOKUP(G183,Assumption!$A$13:$D$16,4)</f>
        <v>0.2</v>
      </c>
      <c r="N183" s="13">
        <f t="shared" si="2"/>
        <v>28213.262799999997</v>
      </c>
      <c r="O183" s="13">
        <f t="shared" si="3"/>
        <v>3955.1302990654199</v>
      </c>
    </row>
    <row r="184" spans="1:15" ht="27.75" customHeight="1" x14ac:dyDescent="0.6">
      <c r="A184" s="16">
        <v>176</v>
      </c>
      <c r="B184" s="93"/>
      <c r="C184" s="5">
        <v>34945</v>
      </c>
      <c r="D184" s="5">
        <v>43437</v>
      </c>
      <c r="E184" s="6">
        <v>10580</v>
      </c>
      <c r="F184" s="58">
        <f t="shared" ref="F184:F192" si="122">DATE(YEAR(C184)+$E$3,MONTH(C184),DAY(C184))</f>
        <v>56860</v>
      </c>
      <c r="G184" s="10">
        <f t="shared" ref="G184:G192" si="123">DATEDIF(C184,$A$3,"Y")</f>
        <v>26</v>
      </c>
      <c r="H184" s="63">
        <f t="shared" ref="H184:H192" si="124">DATEDIF(D184,F184,"M")/12</f>
        <v>36.75</v>
      </c>
      <c r="I184" s="64">
        <f t="shared" ref="I184:I192" si="125">+H184-J184</f>
        <v>3.0833333333333357</v>
      </c>
      <c r="J184" s="63">
        <f t="shared" ref="J184:J192" si="126">DATEDIF($A$3,F184,"m")/12</f>
        <v>33.666666666666664</v>
      </c>
      <c r="K184" s="11">
        <f t="shared" ref="K184:K192" si="127">ROUND(E184*(1+$E$2)^(J184),0)</f>
        <v>10580</v>
      </c>
      <c r="L184" s="12">
        <f>K184*VLOOKUP($H184,Assumption!$A$4:$D$9,4)</f>
        <v>141066.31399999998</v>
      </c>
      <c r="M184" s="17">
        <f>VLOOKUP(G184,Assumption!$A$13:$D$16,4)</f>
        <v>0</v>
      </c>
      <c r="N184" s="13">
        <f t="shared" ref="N184:N192" si="128">+L184*M184</f>
        <v>0</v>
      </c>
      <c r="O184" s="13">
        <f t="shared" ref="O184:O192" si="129">+N184*I184/H184</f>
        <v>0</v>
      </c>
    </row>
    <row r="185" spans="1:15" ht="27.75" customHeight="1" x14ac:dyDescent="0.6">
      <c r="A185" s="16">
        <v>177</v>
      </c>
      <c r="B185" s="93"/>
      <c r="C185" s="5">
        <v>34620</v>
      </c>
      <c r="D185" s="5">
        <v>43437</v>
      </c>
      <c r="E185" s="6">
        <v>10580</v>
      </c>
      <c r="F185" s="58">
        <f t="shared" si="122"/>
        <v>56535</v>
      </c>
      <c r="G185" s="10">
        <f t="shared" si="123"/>
        <v>27</v>
      </c>
      <c r="H185" s="63">
        <f t="shared" si="124"/>
        <v>35.833333333333336</v>
      </c>
      <c r="I185" s="64">
        <f t="shared" si="125"/>
        <v>3.0833333333333357</v>
      </c>
      <c r="J185" s="63">
        <f t="shared" si="126"/>
        <v>32.75</v>
      </c>
      <c r="K185" s="11">
        <f t="shared" si="127"/>
        <v>10580</v>
      </c>
      <c r="L185" s="12">
        <f>K185*VLOOKUP($H185,Assumption!$A$4:$D$9,4)</f>
        <v>141066.31399999998</v>
      </c>
      <c r="M185" s="17">
        <f>VLOOKUP(G185,Assumption!$A$13:$D$16,4)</f>
        <v>0</v>
      </c>
      <c r="N185" s="13">
        <f t="shared" si="128"/>
        <v>0</v>
      </c>
      <c r="O185" s="13">
        <f t="shared" si="129"/>
        <v>0</v>
      </c>
    </row>
    <row r="186" spans="1:15" ht="27.75" customHeight="1" x14ac:dyDescent="0.6">
      <c r="A186" s="16">
        <v>178</v>
      </c>
      <c r="B186" s="93"/>
      <c r="C186" s="5">
        <v>32357</v>
      </c>
      <c r="D186" s="5">
        <v>43437</v>
      </c>
      <c r="E186" s="6">
        <v>10580</v>
      </c>
      <c r="F186" s="58">
        <f t="shared" si="122"/>
        <v>54272</v>
      </c>
      <c r="G186" s="10">
        <f t="shared" si="123"/>
        <v>33</v>
      </c>
      <c r="H186" s="63">
        <f t="shared" si="124"/>
        <v>29.583333333333332</v>
      </c>
      <c r="I186" s="64">
        <f t="shared" si="125"/>
        <v>3</v>
      </c>
      <c r="J186" s="63">
        <f t="shared" si="126"/>
        <v>26.583333333333332</v>
      </c>
      <c r="K186" s="11">
        <f t="shared" si="127"/>
        <v>10580</v>
      </c>
      <c r="L186" s="12">
        <f>K186*VLOOKUP($H186,Assumption!$A$4:$D$9,4)</f>
        <v>141066.31399999998</v>
      </c>
      <c r="M186" s="17">
        <f>VLOOKUP(G186,Assumption!$A$13:$D$16,4)</f>
        <v>0.2</v>
      </c>
      <c r="N186" s="13">
        <f t="shared" si="128"/>
        <v>28213.262799999997</v>
      </c>
      <c r="O186" s="13">
        <f t="shared" si="129"/>
        <v>2861.0632698591548</v>
      </c>
    </row>
    <row r="187" spans="1:15" ht="27.75" customHeight="1" x14ac:dyDescent="0.6">
      <c r="A187" s="16">
        <v>179</v>
      </c>
      <c r="B187" s="93"/>
      <c r="C187" s="5">
        <v>29174</v>
      </c>
      <c r="D187" s="5">
        <v>43452</v>
      </c>
      <c r="E187" s="6">
        <v>10580</v>
      </c>
      <c r="F187" s="58">
        <f t="shared" si="122"/>
        <v>51089</v>
      </c>
      <c r="G187" s="10">
        <f t="shared" si="123"/>
        <v>42</v>
      </c>
      <c r="H187" s="63">
        <f t="shared" si="124"/>
        <v>20.833333333333332</v>
      </c>
      <c r="I187" s="64">
        <f t="shared" si="125"/>
        <v>3</v>
      </c>
      <c r="J187" s="63">
        <f t="shared" si="126"/>
        <v>17.833333333333332</v>
      </c>
      <c r="K187" s="11">
        <f t="shared" si="127"/>
        <v>10580</v>
      </c>
      <c r="L187" s="12">
        <f>K187*VLOOKUP($H187,Assumption!$A$4:$D$9,4)</f>
        <v>141066.31399999998</v>
      </c>
      <c r="M187" s="17">
        <f>VLOOKUP(G187,Assumption!$A$13:$D$16,4)</f>
        <v>0.5</v>
      </c>
      <c r="N187" s="13">
        <f t="shared" si="128"/>
        <v>70533.156999999992</v>
      </c>
      <c r="O187" s="13">
        <f t="shared" si="129"/>
        <v>10156.774607999998</v>
      </c>
    </row>
    <row r="188" spans="1:15" ht="27.75" customHeight="1" x14ac:dyDescent="0.6">
      <c r="A188" s="16">
        <v>180</v>
      </c>
      <c r="B188" s="93"/>
      <c r="C188" s="5">
        <v>32419</v>
      </c>
      <c r="D188" s="5">
        <v>43452</v>
      </c>
      <c r="E188" s="6">
        <v>10580</v>
      </c>
      <c r="F188" s="58">
        <f t="shared" si="122"/>
        <v>54334</v>
      </c>
      <c r="G188" s="10">
        <f t="shared" si="123"/>
        <v>33</v>
      </c>
      <c r="H188" s="63">
        <f t="shared" si="124"/>
        <v>29.75</v>
      </c>
      <c r="I188" s="64">
        <f t="shared" si="125"/>
        <v>3</v>
      </c>
      <c r="J188" s="63">
        <f t="shared" si="126"/>
        <v>26.75</v>
      </c>
      <c r="K188" s="11">
        <f t="shared" si="127"/>
        <v>10580</v>
      </c>
      <c r="L188" s="12">
        <f>K188*VLOOKUP($H188,Assumption!$A$4:$D$9,4)</f>
        <v>141066.31399999998</v>
      </c>
      <c r="M188" s="17">
        <f>VLOOKUP(G188,Assumption!$A$13:$D$16,4)</f>
        <v>0.2</v>
      </c>
      <c r="N188" s="13">
        <f t="shared" si="128"/>
        <v>28213.262799999997</v>
      </c>
      <c r="O188" s="13">
        <f t="shared" si="129"/>
        <v>2845.0349042016805</v>
      </c>
    </row>
    <row r="189" spans="1:15" ht="27.75" customHeight="1" x14ac:dyDescent="0.6">
      <c r="A189" s="16">
        <v>181</v>
      </c>
      <c r="B189" s="93"/>
      <c r="C189" s="5">
        <v>31097</v>
      </c>
      <c r="D189" s="5">
        <v>43452</v>
      </c>
      <c r="E189" s="6">
        <v>10580</v>
      </c>
      <c r="F189" s="58">
        <f t="shared" si="122"/>
        <v>53012</v>
      </c>
      <c r="G189" s="10">
        <f t="shared" si="123"/>
        <v>36</v>
      </c>
      <c r="H189" s="63">
        <f t="shared" si="124"/>
        <v>26.166666666666668</v>
      </c>
      <c r="I189" s="64">
        <f t="shared" si="125"/>
        <v>3.0833333333333357</v>
      </c>
      <c r="J189" s="63">
        <f t="shared" si="126"/>
        <v>23.083333333333332</v>
      </c>
      <c r="K189" s="11">
        <f t="shared" si="127"/>
        <v>10580</v>
      </c>
      <c r="L189" s="12">
        <f>K189*VLOOKUP($H189,Assumption!$A$4:$D$9,4)</f>
        <v>141066.31399999998</v>
      </c>
      <c r="M189" s="17">
        <f>VLOOKUP(G189,Assumption!$A$13:$D$16,4)</f>
        <v>0.2</v>
      </c>
      <c r="N189" s="13">
        <f t="shared" si="128"/>
        <v>28213.262799999997</v>
      </c>
      <c r="O189" s="13">
        <f t="shared" si="129"/>
        <v>3324.4927503184731</v>
      </c>
    </row>
    <row r="190" spans="1:15" ht="27.75" customHeight="1" x14ac:dyDescent="0.6">
      <c r="A190" s="16">
        <v>182</v>
      </c>
      <c r="B190" s="93"/>
      <c r="C190" s="5">
        <v>35222</v>
      </c>
      <c r="D190" s="5">
        <v>43468</v>
      </c>
      <c r="E190" s="6">
        <v>10580</v>
      </c>
      <c r="F190" s="58">
        <f t="shared" si="122"/>
        <v>57137</v>
      </c>
      <c r="G190" s="10">
        <f t="shared" si="123"/>
        <v>25</v>
      </c>
      <c r="H190" s="63">
        <f t="shared" si="124"/>
        <v>37.416666666666664</v>
      </c>
      <c r="I190" s="64">
        <f t="shared" si="125"/>
        <v>3</v>
      </c>
      <c r="J190" s="63">
        <f t="shared" si="126"/>
        <v>34.416666666666664</v>
      </c>
      <c r="K190" s="11">
        <f t="shared" si="127"/>
        <v>10580</v>
      </c>
      <c r="L190" s="12">
        <f>K190*VLOOKUP($H190,Assumption!$A$4:$D$9,4)</f>
        <v>141066.31399999998</v>
      </c>
      <c r="M190" s="17">
        <f>VLOOKUP(G190,Assumption!$A$13:$D$16,4)</f>
        <v>0</v>
      </c>
      <c r="N190" s="13">
        <f t="shared" si="128"/>
        <v>0</v>
      </c>
      <c r="O190" s="13">
        <f t="shared" si="129"/>
        <v>0</v>
      </c>
    </row>
    <row r="191" spans="1:15" ht="27.75" customHeight="1" x14ac:dyDescent="0.6">
      <c r="A191" s="16">
        <v>183</v>
      </c>
      <c r="B191" s="93"/>
      <c r="C191" s="5">
        <v>31877</v>
      </c>
      <c r="D191" s="5">
        <v>43475</v>
      </c>
      <c r="E191" s="6">
        <v>10580</v>
      </c>
      <c r="F191" s="58">
        <f t="shared" si="122"/>
        <v>53792</v>
      </c>
      <c r="G191" s="10">
        <f t="shared" si="123"/>
        <v>34</v>
      </c>
      <c r="H191" s="63">
        <f t="shared" si="124"/>
        <v>28.25</v>
      </c>
      <c r="I191" s="64">
        <f t="shared" si="125"/>
        <v>3</v>
      </c>
      <c r="J191" s="63">
        <f t="shared" si="126"/>
        <v>25.25</v>
      </c>
      <c r="K191" s="11">
        <f t="shared" si="127"/>
        <v>10580</v>
      </c>
      <c r="L191" s="12">
        <f>K191*VLOOKUP($H191,Assumption!$A$4:$D$9,4)</f>
        <v>141066.31399999998</v>
      </c>
      <c r="M191" s="17">
        <f>VLOOKUP(G191,Assumption!$A$13:$D$16,4)</f>
        <v>0.2</v>
      </c>
      <c r="N191" s="13">
        <f t="shared" si="128"/>
        <v>28213.262799999997</v>
      </c>
      <c r="O191" s="13">
        <f t="shared" si="129"/>
        <v>2996.0987044247786</v>
      </c>
    </row>
    <row r="192" spans="1:15" ht="27.75" customHeight="1" x14ac:dyDescent="0.6">
      <c r="A192" s="16">
        <v>184</v>
      </c>
      <c r="B192" s="93"/>
      <c r="C192" s="5">
        <v>35261</v>
      </c>
      <c r="D192" s="5">
        <v>43475</v>
      </c>
      <c r="E192" s="6">
        <v>10580</v>
      </c>
      <c r="F192" s="58">
        <f t="shared" si="122"/>
        <v>57176</v>
      </c>
      <c r="G192" s="10">
        <f t="shared" si="123"/>
        <v>25</v>
      </c>
      <c r="H192" s="63">
        <f t="shared" si="124"/>
        <v>37.5</v>
      </c>
      <c r="I192" s="64">
        <f t="shared" si="125"/>
        <v>3</v>
      </c>
      <c r="J192" s="63">
        <f t="shared" si="126"/>
        <v>34.5</v>
      </c>
      <c r="K192" s="11">
        <f t="shared" si="127"/>
        <v>10580</v>
      </c>
      <c r="L192" s="12">
        <f>K192*VLOOKUP($H192,Assumption!$A$4:$D$9,4)</f>
        <v>141066.31399999998</v>
      </c>
      <c r="M192" s="17">
        <f>VLOOKUP(G192,Assumption!$A$13:$D$16,4)</f>
        <v>0</v>
      </c>
      <c r="N192" s="13">
        <f t="shared" si="128"/>
        <v>0</v>
      </c>
      <c r="O192" s="13">
        <f t="shared" si="129"/>
        <v>0</v>
      </c>
    </row>
    <row r="193" spans="1:15" ht="27.75" customHeight="1" x14ac:dyDescent="0.6">
      <c r="A193" s="16">
        <v>185</v>
      </c>
      <c r="B193" s="93"/>
      <c r="C193" s="5">
        <v>30980</v>
      </c>
      <c r="D193" s="5">
        <v>43475</v>
      </c>
      <c r="E193" s="6">
        <v>10580</v>
      </c>
      <c r="F193" s="58">
        <f t="shared" si="4"/>
        <v>52895</v>
      </c>
      <c r="G193" s="10">
        <f t="shared" si="5"/>
        <v>37</v>
      </c>
      <c r="H193" s="63">
        <f t="shared" si="6"/>
        <v>25.75</v>
      </c>
      <c r="I193" s="64">
        <f t="shared" si="0"/>
        <v>3</v>
      </c>
      <c r="J193" s="63">
        <f t="shared" si="7"/>
        <v>22.75</v>
      </c>
      <c r="K193" s="11">
        <f>ROUND(E193*(1+$E$2)^(J193),0)</f>
        <v>10580</v>
      </c>
      <c r="L193" s="12">
        <f>K193*VLOOKUP($H193,Assumption!$A$4:$D$9,4)</f>
        <v>141066.31399999998</v>
      </c>
      <c r="M193" s="17">
        <f>VLOOKUP(G193,Assumption!$A$13:$D$16,4)</f>
        <v>0.2</v>
      </c>
      <c r="N193" s="13">
        <f t="shared" si="2"/>
        <v>28213.262799999997</v>
      </c>
      <c r="O193" s="13">
        <f t="shared" si="3"/>
        <v>3286.9820737864075</v>
      </c>
    </row>
    <row r="194" spans="1:15" ht="27.75" customHeight="1" x14ac:dyDescent="0.6">
      <c r="A194" s="16">
        <v>186</v>
      </c>
      <c r="B194" s="93"/>
      <c r="C194" s="5">
        <v>35732</v>
      </c>
      <c r="D194" s="5">
        <v>43475</v>
      </c>
      <c r="E194" s="6">
        <v>10580</v>
      </c>
      <c r="F194" s="58">
        <f t="shared" si="4"/>
        <v>57647</v>
      </c>
      <c r="G194" s="10">
        <f t="shared" si="5"/>
        <v>24</v>
      </c>
      <c r="H194" s="63">
        <f t="shared" si="6"/>
        <v>38.75</v>
      </c>
      <c r="I194" s="64">
        <f t="shared" si="0"/>
        <v>3</v>
      </c>
      <c r="J194" s="63">
        <f t="shared" si="7"/>
        <v>35.75</v>
      </c>
      <c r="K194" s="11">
        <f>ROUND(E194*(1+$E$2)^(J194),0)</f>
        <v>10580</v>
      </c>
      <c r="L194" s="12">
        <f>K194*VLOOKUP($H194,Assumption!$A$4:$D$9,4)</f>
        <v>141066.31399999998</v>
      </c>
      <c r="M194" s="17">
        <f>VLOOKUP(G194,Assumption!$A$13:$D$16,4)</f>
        <v>0</v>
      </c>
      <c r="N194" s="13">
        <f t="shared" si="2"/>
        <v>0</v>
      </c>
      <c r="O194" s="13">
        <f t="shared" si="3"/>
        <v>0</v>
      </c>
    </row>
    <row r="195" spans="1:15" ht="27.75" customHeight="1" x14ac:dyDescent="0.6">
      <c r="A195" s="94">
        <v>187</v>
      </c>
      <c r="B195" s="95"/>
      <c r="C195" s="96">
        <v>35740</v>
      </c>
      <c r="D195" s="96">
        <v>43475</v>
      </c>
      <c r="E195" s="97">
        <v>10580</v>
      </c>
      <c r="F195" s="62">
        <f t="shared" si="4"/>
        <v>57655</v>
      </c>
      <c r="G195" s="98">
        <f t="shared" si="5"/>
        <v>24</v>
      </c>
      <c r="H195" s="99">
        <f t="shared" si="6"/>
        <v>38.75</v>
      </c>
      <c r="I195" s="100">
        <f t="shared" si="0"/>
        <v>2.9166666666666643</v>
      </c>
      <c r="J195" s="99">
        <f t="shared" si="7"/>
        <v>35.833333333333336</v>
      </c>
      <c r="K195" s="101">
        <f>ROUND(E195*(1+$E$2)^(J195),0)</f>
        <v>10580</v>
      </c>
      <c r="L195" s="102">
        <f>K195*VLOOKUP($H195,Assumption!$A$4:$D$9,4)</f>
        <v>141066.31399999998</v>
      </c>
      <c r="M195" s="18">
        <f>VLOOKUP(G195,Assumption!$A$13:$D$16,4)</f>
        <v>0</v>
      </c>
      <c r="N195" s="14">
        <f t="shared" si="2"/>
        <v>0</v>
      </c>
      <c r="O195" s="14">
        <f t="shared" si="3"/>
        <v>0</v>
      </c>
    </row>
    <row r="196" spans="1:15" s="15" customFormat="1" ht="27.75" customHeight="1" x14ac:dyDescent="0.25">
      <c r="A196" s="51"/>
      <c r="B196" s="51"/>
      <c r="C196" s="51"/>
      <c r="D196" s="51"/>
      <c r="E196" s="59"/>
      <c r="F196" s="59"/>
      <c r="G196" s="51"/>
      <c r="H196" s="51"/>
      <c r="I196" s="51"/>
      <c r="J196" s="51"/>
      <c r="K196" s="51"/>
      <c r="L196" s="50" t="s">
        <v>53</v>
      </c>
      <c r="M196" s="52"/>
      <c r="N196" s="47"/>
      <c r="O196" s="53">
        <f>SUM(O9:O195)</f>
        <v>2472858.4883674416</v>
      </c>
    </row>
    <row r="197" spans="1:15" s="15" customFormat="1" ht="27.75" customHeight="1" x14ac:dyDescent="0.6">
      <c r="A197" s="61" t="s">
        <v>35</v>
      </c>
      <c r="B197" s="48" t="s">
        <v>36</v>
      </c>
      <c r="C197" s="48"/>
      <c r="D197" s="48"/>
      <c r="E197" s="49"/>
      <c r="F197" s="49"/>
      <c r="G197" s="49"/>
      <c r="H197" s="49"/>
      <c r="I197" s="49"/>
      <c r="J197" s="49"/>
      <c r="K197" s="48"/>
      <c r="L197" s="126" t="s">
        <v>54</v>
      </c>
      <c r="M197" s="127"/>
      <c r="N197" s="128"/>
      <c r="O197" s="54">
        <v>2699549.5</v>
      </c>
    </row>
    <row r="198" spans="1:15" s="15" customFormat="1" ht="27.75" customHeight="1" x14ac:dyDescent="0.6">
      <c r="A198" s="49"/>
      <c r="B198" s="48" t="s">
        <v>37</v>
      </c>
      <c r="C198" s="70" t="s">
        <v>51</v>
      </c>
      <c r="D198" s="48"/>
      <c r="E198" s="49"/>
      <c r="F198" s="49"/>
      <c r="G198" s="49"/>
      <c r="H198" s="49"/>
      <c r="I198" s="49"/>
      <c r="J198" s="49"/>
      <c r="K198" s="48"/>
      <c r="L198" s="129" t="s">
        <v>52</v>
      </c>
      <c r="M198" s="130"/>
      <c r="N198" s="131"/>
      <c r="O198" s="55">
        <f>+O196-O197</f>
        <v>-226691.01163255842</v>
      </c>
    </row>
    <row r="199" spans="1:15" ht="27.75" customHeight="1" x14ac:dyDescent="0.25">
      <c r="A199" s="56"/>
      <c r="B199" s="48"/>
      <c r="C199" s="57"/>
      <c r="D199" s="57"/>
      <c r="E199" s="56"/>
      <c r="F199" s="56"/>
      <c r="G199" s="56"/>
      <c r="H199" s="56"/>
      <c r="I199" s="56"/>
      <c r="J199" s="56"/>
      <c r="K199" s="57"/>
    </row>
    <row r="200" spans="1:15" ht="27.75" customHeight="1" x14ac:dyDescent="0.6">
      <c r="B200" s="73" t="s">
        <v>43</v>
      </c>
      <c r="C200" s="66"/>
    </row>
    <row r="201" spans="1:15" ht="27.75" customHeight="1" x14ac:dyDescent="0.6">
      <c r="A201" s="65">
        <v>1</v>
      </c>
      <c r="B201" s="74" t="s">
        <v>47</v>
      </c>
      <c r="C201" s="67"/>
    </row>
    <row r="202" spans="1:15" ht="27.75" customHeight="1" x14ac:dyDescent="0.6">
      <c r="B202" s="75" t="s">
        <v>44</v>
      </c>
      <c r="C202" s="68"/>
    </row>
    <row r="203" spans="1:15" ht="27.75" customHeight="1" x14ac:dyDescent="0.6">
      <c r="B203" s="76"/>
      <c r="C203" s="68" t="s">
        <v>45</v>
      </c>
    </row>
    <row r="204" spans="1:15" ht="27.75" customHeight="1" x14ac:dyDescent="0.6">
      <c r="B204" s="77" t="s">
        <v>46</v>
      </c>
      <c r="C204" s="69"/>
    </row>
    <row r="206" spans="1:15" ht="27.75" customHeight="1" x14ac:dyDescent="0.6">
      <c r="A206" s="65">
        <v>2</v>
      </c>
      <c r="B206" s="74" t="s">
        <v>48</v>
      </c>
    </row>
    <row r="207" spans="1:15" ht="27.75" customHeight="1" x14ac:dyDescent="0.25">
      <c r="B207" s="15" t="s">
        <v>49</v>
      </c>
    </row>
    <row r="208" spans="1:15" ht="27.75" customHeight="1" x14ac:dyDescent="0.25">
      <c r="C208" s="4" t="s">
        <v>55</v>
      </c>
    </row>
    <row r="209" spans="1:3" ht="27.75" customHeight="1" x14ac:dyDescent="0.25">
      <c r="C209" s="4" t="s">
        <v>50</v>
      </c>
    </row>
    <row r="210" spans="1:3" ht="27.75" customHeight="1" x14ac:dyDescent="0.25">
      <c r="B210" s="15" t="s">
        <v>46</v>
      </c>
    </row>
    <row r="212" spans="1:3" ht="27.75" customHeight="1" x14ac:dyDescent="0.6">
      <c r="A212" s="78"/>
      <c r="B212" s="79"/>
    </row>
    <row r="213" spans="1:3" ht="27.75" customHeight="1" x14ac:dyDescent="0.6">
      <c r="A213" s="78"/>
      <c r="B213" s="80"/>
    </row>
    <row r="214" spans="1:3" ht="27.75" customHeight="1" x14ac:dyDescent="0.6">
      <c r="A214" s="78"/>
      <c r="B214" s="80"/>
    </row>
  </sheetData>
  <mergeCells count="18">
    <mergeCell ref="O4:O8"/>
    <mergeCell ref="I4:I8"/>
    <mergeCell ref="A3:B3"/>
    <mergeCell ref="B4:B8"/>
    <mergeCell ref="C4:C8"/>
    <mergeCell ref="D4:D8"/>
    <mergeCell ref="E4:E8"/>
    <mergeCell ref="F4:F8"/>
    <mergeCell ref="H4:H8"/>
    <mergeCell ref="J4:J8"/>
    <mergeCell ref="N4:N8"/>
    <mergeCell ref="L197:N197"/>
    <mergeCell ref="L198:N198"/>
    <mergeCell ref="G4:G8"/>
    <mergeCell ref="A4:A8"/>
    <mergeCell ref="K4:K8"/>
    <mergeCell ref="L4:L8"/>
    <mergeCell ref="M4:M8"/>
  </mergeCells>
  <pageMargins left="0.22" right="0.22" top="0.28000000000000003" bottom="0.28000000000000003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="120" zoomScaleNormal="120" workbookViewId="0">
      <selection activeCell="H7" sqref="H7"/>
    </sheetView>
  </sheetViews>
  <sheetFormatPr defaultRowHeight="13.8" x14ac:dyDescent="0.25"/>
  <cols>
    <col min="3" max="3" width="49.59765625" bestFit="1" customWidth="1"/>
    <col min="4" max="4" width="17.09765625" customWidth="1"/>
  </cols>
  <sheetData>
    <row r="1" spans="1:5" ht="23.4" x14ac:dyDescent="0.6">
      <c r="A1" s="21" t="s">
        <v>0</v>
      </c>
      <c r="B1" s="22"/>
      <c r="C1" s="23"/>
      <c r="D1" s="24"/>
      <c r="E1" s="2"/>
    </row>
    <row r="2" spans="1:5" ht="23.4" x14ac:dyDescent="0.6">
      <c r="A2" s="147" t="s">
        <v>1</v>
      </c>
      <c r="B2" s="147"/>
      <c r="C2" s="147"/>
      <c r="D2" s="25" t="s">
        <v>2</v>
      </c>
      <c r="E2" s="2"/>
    </row>
    <row r="3" spans="1:5" ht="23.4" x14ac:dyDescent="0.6">
      <c r="A3" s="148" t="s">
        <v>8</v>
      </c>
      <c r="B3" s="148"/>
      <c r="C3" s="26" t="s">
        <v>9</v>
      </c>
      <c r="D3" s="27" t="s">
        <v>3</v>
      </c>
      <c r="E3" s="2" t="s">
        <v>42</v>
      </c>
    </row>
    <row r="4" spans="1:5" ht="23.4" x14ac:dyDescent="0.6">
      <c r="A4" s="28">
        <v>0</v>
      </c>
      <c r="B4" s="28">
        <v>1</v>
      </c>
      <c r="C4" s="29" t="s">
        <v>4</v>
      </c>
      <c r="D4" s="30">
        <v>1</v>
      </c>
      <c r="E4" s="2">
        <v>30</v>
      </c>
    </row>
    <row r="5" spans="1:5" ht="23.4" x14ac:dyDescent="0.6">
      <c r="A5" s="31">
        <v>1</v>
      </c>
      <c r="B5" s="31">
        <v>2</v>
      </c>
      <c r="C5" s="29" t="s">
        <v>5</v>
      </c>
      <c r="D5" s="30">
        <v>3</v>
      </c>
      <c r="E5" s="2">
        <v>90</v>
      </c>
    </row>
    <row r="6" spans="1:5" ht="23.4" x14ac:dyDescent="0.6">
      <c r="A6" s="31">
        <f t="shared" ref="A6:A8" si="0">B5+1</f>
        <v>3</v>
      </c>
      <c r="B6" s="31">
        <v>5</v>
      </c>
      <c r="C6" s="29" t="s">
        <v>6</v>
      </c>
      <c r="D6" s="30">
        <v>6</v>
      </c>
      <c r="E6" s="2">
        <v>180</v>
      </c>
    </row>
    <row r="7" spans="1:5" ht="23.4" x14ac:dyDescent="0.6">
      <c r="A7" s="31">
        <f t="shared" si="0"/>
        <v>6</v>
      </c>
      <c r="B7" s="31">
        <v>9</v>
      </c>
      <c r="C7" s="29" t="s">
        <v>7</v>
      </c>
      <c r="D7" s="30">
        <v>8</v>
      </c>
      <c r="E7" s="2">
        <v>240</v>
      </c>
    </row>
    <row r="8" spans="1:5" ht="23.4" x14ac:dyDescent="0.6">
      <c r="A8" s="31">
        <f t="shared" si="0"/>
        <v>10</v>
      </c>
      <c r="B8" s="31">
        <v>19</v>
      </c>
      <c r="C8" s="29" t="s">
        <v>40</v>
      </c>
      <c r="D8" s="30">
        <v>10</v>
      </c>
      <c r="E8" s="2">
        <v>300</v>
      </c>
    </row>
    <row r="9" spans="1:5" ht="23.4" x14ac:dyDescent="0.6">
      <c r="A9" s="45">
        <v>20</v>
      </c>
      <c r="B9" s="32"/>
      <c r="C9" s="33" t="s">
        <v>41</v>
      </c>
      <c r="D9" s="34">
        <v>13.333299999999999</v>
      </c>
      <c r="E9" s="2">
        <v>400</v>
      </c>
    </row>
    <row r="10" spans="1:5" ht="23.4" x14ac:dyDescent="0.6">
      <c r="A10" s="22"/>
      <c r="B10" s="22"/>
      <c r="C10" s="24"/>
      <c r="D10" s="24"/>
      <c r="E10" s="1"/>
    </row>
    <row r="11" spans="1:5" ht="23.4" x14ac:dyDescent="0.6">
      <c r="A11" s="35" t="s">
        <v>16</v>
      </c>
      <c r="B11" s="36"/>
      <c r="C11" s="37"/>
      <c r="D11" s="38"/>
    </row>
    <row r="12" spans="1:5" ht="23.4" x14ac:dyDescent="0.6">
      <c r="A12" s="39" t="s">
        <v>20</v>
      </c>
      <c r="B12" s="40" t="s">
        <v>21</v>
      </c>
      <c r="C12" s="39" t="s">
        <v>9</v>
      </c>
      <c r="D12" s="41" t="s">
        <v>17</v>
      </c>
    </row>
    <row r="13" spans="1:5" ht="23.4" x14ac:dyDescent="0.6">
      <c r="A13" s="29">
        <v>1</v>
      </c>
      <c r="B13" s="42">
        <v>30</v>
      </c>
      <c r="C13" s="29" t="s">
        <v>22</v>
      </c>
      <c r="D13" s="43">
        <v>0</v>
      </c>
    </row>
    <row r="14" spans="1:5" ht="23.4" x14ac:dyDescent="0.6">
      <c r="A14" s="29">
        <v>31</v>
      </c>
      <c r="B14" s="42">
        <v>40</v>
      </c>
      <c r="C14" s="29" t="s">
        <v>19</v>
      </c>
      <c r="D14" s="44">
        <v>0.2</v>
      </c>
    </row>
    <row r="15" spans="1:5" ht="23.4" x14ac:dyDescent="0.6">
      <c r="A15" s="29">
        <v>41</v>
      </c>
      <c r="B15" s="42">
        <v>50</v>
      </c>
      <c r="C15" s="29" t="s">
        <v>18</v>
      </c>
      <c r="D15" s="43">
        <v>0.5</v>
      </c>
    </row>
    <row r="16" spans="1:5" ht="23.4" x14ac:dyDescent="0.6">
      <c r="A16" s="33">
        <v>51</v>
      </c>
      <c r="B16" s="45">
        <v>60</v>
      </c>
      <c r="C16" s="33" t="s">
        <v>38</v>
      </c>
      <c r="D16" s="46">
        <v>1</v>
      </c>
    </row>
  </sheetData>
  <sortState xmlns:xlrd2="http://schemas.microsoft.com/office/spreadsheetml/2017/richdata2" ref="A12:E15">
    <sortCondition ref="A12"/>
  </sortState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Benefit 62</vt:lpstr>
      <vt:lpstr>Assumption</vt:lpstr>
      <vt:lpstr>'Benefit 62'!Print_Titles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กิจจา</dc:creator>
  <cp:lastModifiedBy>User</cp:lastModifiedBy>
  <cp:lastPrinted>2016-05-20T11:34:30Z</cp:lastPrinted>
  <dcterms:created xsi:type="dcterms:W3CDTF">2016-05-19T14:15:37Z</dcterms:created>
  <dcterms:modified xsi:type="dcterms:W3CDTF">2022-03-07T13:34:59Z</dcterms:modified>
</cp:coreProperties>
</file>